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<sst xmlns="http://schemas.openxmlformats.org/spreadsheetml/2006/main" count="544" uniqueCount="176">
  <si>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</si>
  <si>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</si>
  <si>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</si>
  <si>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</si>
  <si>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</si>
  <si>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</si>
  <si>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</si>
  <si>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</si>
  <si>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</si>
  <si>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</si>
  <si>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</si>
  <si>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</si>
  <si>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</si>
  <si>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</si>
  <si>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</si>
  <si>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</si>
  <si>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</si>
  <si>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</si>
  <si>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</si>
  <si>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</si>
  <si>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</si>
  <si>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</si>
  <si>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</si>
  <si>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</si>
  <si>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</si>
  <si>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</si>
  <si>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</si>
  <si>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</si>
  <si>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</si>
  <si>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</si>
  <si>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</si>
  <si>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</si>
  <si>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</si>
  <si>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</si>
  <si>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</si>
  <si>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</si>
  <si>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</si>
  <si>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</si>
  <si>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</si>
  <si>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</si>
  <si>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</si>
  <si>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</si>
  <si>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</si>
  <si>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</si>
  <si>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</si>
  <si>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</si>
  <si>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</si>
  <si>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</si>
  <si>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</si>
  <si>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</si>
  <si>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</si>
  <si>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</si>
  <si>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</si>
  <si>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</si>
  <si>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</si>
  <si>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</si>
  <si>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</si>
  <si>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</si>
  <si>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</si>
  <si>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</si>
  <si>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</si>
  <si>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</si>
  <si>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</si>
  <si>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</si>
  <si>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</si>
  <si>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</si>
  <si>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</si>
  <si>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</si>
  <si>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</si>
  <si>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</si>
  <si>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</si>
  <si>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</si>
  <si>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</si>
  <si>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</si>
  <si>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</si>
  <si>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</si>
  <si>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</si>
  <si>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</si>
  <si>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</si>
  <si>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</si>
  <si>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</si>
  <si>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</si>
  <si>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</si>
  <si>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</si>
  <si>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</si>
  <si>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</si>
  <si>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</si>
  <si>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</si>
  <si>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</si>
  <si>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</si>
  <si>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</si>
  <si>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</si>
  <si>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</si>
  <si>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</si>
  <si>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</si>
  <si>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</si>
  <si>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</si>
  <si>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</si>
  <si>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</si>
  <si>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</si>
  <si>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</si>
  <si>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</si>
  <si>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</si>
  <si>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</si>
  <si>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</si>
  <si>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</si>
  <si>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</si>
  <si>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</si>
  <si>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</si>
  <si>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</si>
  <si>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</si>
  <si>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</si>
  <si>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</si>
  <si>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</si>
  <si>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</si>
  <si>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</si>
  <si>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ЗБИРНИ ИЗВЕШТАЈ ПРЕКРШАЈНИХ СУДОВА</t>
  </si>
  <si>
    <t>Прекршајни суд у Прешеву</t>
  </si>
  <si>
    <t>НАЗИВ ПРЕКРШАЈНОГ СУДА</t>
  </si>
  <si>
    <t>Укупан број нерешених предмета</t>
  </si>
  <si>
    <t>ТРАЈАЊЕ ПОСТУПКА</t>
  </si>
  <si>
    <t>Укупан број решених предмета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</si>
  <si>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</si>
  <si>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</si>
  <si>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</si>
  <si>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</si>
  <si>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УКУПНО ОД 17-21</t>
  </si>
  <si>
    <t>УКУПНО ОД 1-21</t>
  </si>
  <si>
    <t>До 1 године</t>
  </si>
  <si>
    <t>Од 1 до 2 године</t>
  </si>
  <si>
    <t>Преко 5 година</t>
  </si>
  <si>
    <t>БРОЈ НЕРЕШЕНИХ СТАРИХ ПРЕДМЕТА  - ПРЕМА ДАТУМУ ПРИЈЕМА</t>
  </si>
  <si>
    <t>ИЗ  ОВЕ ТАБЕЛЕ</t>
  </si>
  <si>
    <t>ИЗ  ТАБЕЛЕ Т1</t>
  </si>
  <si>
    <t>РАЗЛИКА ПОДАТАКА ИЗ  ОВЕ И ТАБЕЛЕ Т1</t>
  </si>
  <si>
    <t>БРОЈ РЕШЕНИХ СТАРИХ ПРЕДМЕТА  - ПРЕМА ДАТУМУ ПРИЈЕМА</t>
  </si>
  <si>
    <t>РБ</t>
  </si>
  <si>
    <t>Број судија</t>
  </si>
  <si>
    <t>Нерешено на  почетку</t>
  </si>
  <si>
    <t>Решено мериторно</t>
  </si>
  <si>
    <t>Решено на други начин</t>
  </si>
  <si>
    <t>УКУПНО ОД 1-1</t>
  </si>
  <si>
    <t>НАЗИВ СУДА</t>
  </si>
  <si>
    <t>ДУЖИНА ТРАЈАЊА НЕРЕШЕНИХ СТАРИХ ПРЕДМЕТА</t>
  </si>
  <si>
    <t>% СТАРИХ ПРЕДМЕТА У ОДНОСУ НА  УКУПНО У РАДУ</t>
  </si>
  <si>
    <t>ПРОСЕЧНО СТАРИХ ПРЕДМЕТА ОСТАЛО У РАДУ ПО СУДИЈИ</t>
  </si>
  <si>
    <t>БРОЈ НЕРЕШЕНИХ СТАРИХ ПРЕДМЕТА  - ПРЕМА ДАТУМУ ИНИЦИЈАЛНОГ АКТА</t>
  </si>
  <si>
    <t>РАЗЛИКА ПОДАТАКА ИЗ ОВЕ И ТАБЕЛЕ Т1</t>
  </si>
  <si>
    <t>ОД 3 ДО 5 ГОДИНА</t>
  </si>
  <si>
    <t>ОД 5 ДО 10 ГОДИНА</t>
  </si>
  <si>
    <t>Решени</t>
  </si>
  <si>
    <t>Од укопног броја решених
ЗАСТАРЕЛО</t>
  </si>
  <si>
    <t>Од укопног броја нерешених
ЗАСТАРЕЛО</t>
  </si>
  <si>
    <t>БРОЈ СУДИЈА</t>
  </si>
  <si>
    <t>ИЗ ОВЕ ТАБЕЛЕ</t>
  </si>
  <si>
    <t>ИЗ ТАБЕЛЕ Т1</t>
  </si>
  <si>
    <t>ИЗВЕШТАЈ О РАДУ СУДА ЗА ПЕРИОД ОД 01.01.2019. ДО 31.12.2019. ГОДИНЕ</t>
  </si>
  <si>
    <t>ИЗВЕШТАЈ О НЕРЕШЕНИМ СТАРИМ ПРЕДМЕТИМА НА ДАН 31.12.2019. ГОДИНЕ  - ПРЕМА ДАТУМУ ИНИЦИЈАЛНОГ АКТА</t>
  </si>
  <si>
    <t>УКУПНО У РАДУ (укупно нерешено на почетку + укупно примљено) 01.01-31.12.2019.</t>
  </si>
  <si>
    <t>УКУПНО НЕРЕШЕНИХ  СТАРИХ ПРЕДМЕТА на дан 31.12.2019.</t>
  </si>
  <si>
    <t>ИЗВЕШТАЈ О БРОЈУ НЕРЕШЕНИХ ПРЕДМЕТА ЗА ПЕРИОД ОД 01.01.2019. ДО 31.12.2019. - ПРЕМА ДАТУМУ ПРИЈЕМА</t>
  </si>
  <si>
    <t>ИЗВЕШТАЈ О БРОЈУ РЕШЕНИХ ПРЕДМЕТА ЗА ПЕРИОД ОД 01.01.2019. ДО 31.12.2019. - ПРЕМА ДАТУМУ ПРИЈЕМА</t>
  </si>
  <si>
    <t>Застарелост на дан 31.12.2019.</t>
  </si>
  <si>
    <t>ИЗВЕШТАЈ О ПРЕДМЕТИМА СА ЕЛЕМЕНТИМА НАСИЉА У ПОРОДИЦИ ЗА ПЕРИОД ОД 01.01.2019. ДО 31.12.2019. ГОДИНЕ</t>
  </si>
  <si>
    <t>Од 2 до 3 године</t>
  </si>
  <si>
    <t>Од 3 до 5 година</t>
  </si>
  <si>
    <t>- СЕПЕЖ -</t>
  </si>
  <si>
    <t>Укупно примљено</t>
  </si>
  <si>
    <t>Укупно примљено нових</t>
  </si>
  <si>
    <t>Укупно нерешено на крају</t>
  </si>
  <si>
    <t>Нерешено на крају - старији од 2 године према датуму пријема</t>
  </si>
  <si>
    <t>Нерешено на крају - старији од 2 године према датуму иницијалног акта</t>
  </si>
  <si>
    <t>Број нерешених старих предмета (преко 3 године) из табеле Т1</t>
  </si>
  <si>
    <t>Према датуму пријема</t>
  </si>
  <si>
    <t>Према датуму иницијалног акта</t>
  </si>
  <si>
    <t>Милица Ђорђевић Вељковић</t>
  </si>
</sst>
</file>

<file path=xl/styles.xml><?xml version="1.0" encoding="utf-8"?>
<styleSheet xmlns="http://schemas.openxmlformats.org/spreadsheetml/2006/main">
  <numFmts count="4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</numFmts>
  <fonts count="53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34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3" fontId="10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12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6" fillId="0" borderId="0" xfId="58" applyFont="1" applyBorder="1" applyAlignment="1" applyProtection="1">
      <alignment vertical="center"/>
      <protection/>
    </xf>
    <xf numFmtId="0" fontId="16" fillId="0" borderId="0" xfId="58" applyFont="1" applyBorder="1" applyAlignment="1" applyProtection="1">
      <alignment horizontal="center"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12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9" fillId="0" borderId="12" xfId="58" applyNumberFormat="1" applyFont="1" applyBorder="1" applyAlignment="1" applyProtection="1">
      <alignment horizontal="right" vertical="center"/>
      <protection locked="0"/>
    </xf>
    <xf numFmtId="3" fontId="10" fillId="33" borderId="12" xfId="0" applyNumberFormat="1" applyFont="1" applyFill="1" applyBorder="1" applyAlignment="1" applyProtection="1">
      <alignment horizontal="right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/>
      <protection/>
    </xf>
    <xf numFmtId="1" fontId="3" fillId="36" borderId="12" xfId="0" applyNumberFormat="1" applyFont="1" applyFill="1" applyBorder="1" applyAlignment="1" applyProtection="1">
      <alignment horizontal="center" vertical="center" wrapText="1"/>
      <protection/>
    </xf>
    <xf numFmtId="0" fontId="13" fillId="36" borderId="12" xfId="0" applyFont="1" applyFill="1" applyBorder="1" applyAlignment="1" applyProtection="1">
      <alignment horizontal="center" vertical="center" wrapText="1"/>
      <protection/>
    </xf>
    <xf numFmtId="3" fontId="4" fillId="36" borderId="12" xfId="0" applyNumberFormat="1" applyFont="1" applyFill="1" applyBorder="1" applyAlignment="1" applyProtection="1">
      <alignment horizontal="right" vertical="center" wrapText="1"/>
      <protection/>
    </xf>
    <xf numFmtId="3" fontId="4" fillId="37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/>
    </xf>
    <xf numFmtId="3" fontId="3" fillId="36" borderId="12" xfId="0" applyNumberFormat="1" applyFont="1" applyFill="1" applyBorder="1" applyAlignment="1" applyProtection="1">
      <alignment horizontal="right" vertical="center" wrapText="1"/>
      <protection/>
    </xf>
    <xf numFmtId="3" fontId="3" fillId="37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0" fillId="33" borderId="12" xfId="0" applyNumberFormat="1" applyFill="1" applyBorder="1" applyAlignment="1" applyProtection="1">
      <alignment vertical="center"/>
      <protection/>
    </xf>
    <xf numFmtId="3" fontId="7" fillId="33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3" fontId="4" fillId="33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13" fillId="35" borderId="12" xfId="0" applyNumberFormat="1" applyFont="1" applyFill="1" applyBorder="1" applyAlignment="1" applyProtection="1">
      <alignment horizontal="left" vertical="center" wrapText="1"/>
      <protection/>
    </xf>
    <xf numFmtId="3" fontId="4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35" borderId="12" xfId="56" applyFont="1" applyFill="1" applyBorder="1" applyAlignment="1" applyProtection="1">
      <alignment horizontal="left" vertical="center" wrapText="1"/>
      <protection/>
    </xf>
    <xf numFmtId="3" fontId="4" fillId="35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3" borderId="12" xfId="56" applyNumberFormat="1" applyFont="1" applyFill="1" applyBorder="1" applyAlignment="1" applyProtection="1">
      <alignment horizontal="right" vertical="center" wrapText="1"/>
      <protection/>
    </xf>
    <xf numFmtId="0" fontId="13" fillId="38" borderId="12" xfId="56" applyFont="1" applyFill="1" applyBorder="1" applyAlignment="1" applyProtection="1">
      <alignment horizontal="left" vertical="center" wrapText="1"/>
      <protection/>
    </xf>
    <xf numFmtId="3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0" applyNumberFormat="1" applyFont="1" applyFill="1" applyBorder="1" applyAlignment="1" applyProtection="1">
      <alignment horizontal="right" vertical="center" wrapText="1"/>
      <protection/>
    </xf>
    <xf numFmtId="0" fontId="13" fillId="38" borderId="12" xfId="0" applyNumberFormat="1" applyFont="1" applyFill="1" applyBorder="1" applyAlignment="1" applyProtection="1">
      <alignment horizontal="left" vertical="center" wrapText="1"/>
      <protection/>
    </xf>
    <xf numFmtId="0" fontId="15" fillId="35" borderId="12" xfId="0" applyNumberFormat="1" applyFont="1" applyFill="1" applyBorder="1" applyAlignment="1" applyProtection="1">
      <alignment horizontal="center" vertical="center" wrapText="1"/>
      <protection/>
    </xf>
    <xf numFmtId="3" fontId="15" fillId="35" borderId="12" xfId="56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left" vertical="center"/>
      <protection/>
    </xf>
    <xf numFmtId="3" fontId="16" fillId="33" borderId="12" xfId="58" applyNumberFormat="1" applyFont="1" applyFill="1" applyBorder="1" applyAlignment="1" applyProtection="1">
      <alignment horizontal="right" vertical="center"/>
      <protection/>
    </xf>
    <xf numFmtId="3" fontId="16" fillId="0" borderId="12" xfId="58" applyNumberFormat="1" applyFont="1" applyBorder="1" applyAlignment="1" applyProtection="1">
      <alignment horizontal="right" vertical="center"/>
      <protection locked="0"/>
    </xf>
    <xf numFmtId="3" fontId="17" fillId="33" borderId="12" xfId="58" applyNumberFormat="1" applyFont="1" applyFill="1" applyBorder="1" applyAlignment="1" applyProtection="1">
      <alignment horizontal="right" vertical="center"/>
      <protection/>
    </xf>
    <xf numFmtId="3" fontId="16" fillId="0" borderId="12" xfId="58" applyNumberFormat="1" applyFont="1" applyFill="1" applyBorder="1" applyAlignment="1" applyProtection="1">
      <alignment horizontal="right" vertical="center"/>
      <protection locked="0"/>
    </xf>
    <xf numFmtId="3" fontId="9" fillId="36" borderId="12" xfId="0" applyNumberFormat="1" applyFont="1" applyFill="1" applyBorder="1" applyAlignment="1" applyProtection="1">
      <alignment horizontal="right" vertical="center" wrapText="1"/>
      <protection/>
    </xf>
    <xf numFmtId="3" fontId="9" fillId="37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Border="1" applyAlignment="1" applyProtection="1">
      <alignment horizontal="right" vertical="center" wrapText="1"/>
      <protection/>
    </xf>
    <xf numFmtId="3" fontId="10" fillId="36" borderId="12" xfId="0" applyNumberFormat="1" applyFont="1" applyFill="1" applyBorder="1" applyAlignment="1" applyProtection="1">
      <alignment horizontal="right" vertical="center" wrapText="1"/>
      <protection/>
    </xf>
    <xf numFmtId="3" fontId="10" fillId="37" borderId="12" xfId="0" applyNumberFormat="1" applyFont="1" applyFill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0" xfId="58" applyFont="1" applyBorder="1" applyAlignment="1" applyProtection="1">
      <alignment vertical="center"/>
      <protection/>
    </xf>
    <xf numFmtId="0" fontId="9" fillId="0" borderId="12" xfId="58" applyFont="1" applyBorder="1" applyAlignment="1" applyProtection="1">
      <alignment horizontal="left" vertical="center" wrapText="1"/>
      <protection/>
    </xf>
    <xf numFmtId="0" fontId="16" fillId="33" borderId="12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Border="1" applyAlignment="1" applyProtection="1">
      <alignment horizontal="left" vertical="center"/>
      <protection/>
    </xf>
    <xf numFmtId="0" fontId="10" fillId="33" borderId="12" xfId="58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3" fontId="9" fillId="35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" fontId="15" fillId="33" borderId="12" xfId="0" applyNumberFormat="1" applyFont="1" applyFill="1" applyBorder="1" applyAlignment="1" applyProtection="1">
      <alignment horizontal="right" vertical="center" wrapText="1"/>
      <protection/>
    </xf>
    <xf numFmtId="3" fontId="15" fillId="33" borderId="12" xfId="0" applyNumberFormat="1" applyFont="1" applyFill="1" applyBorder="1" applyAlignment="1" applyProtection="1">
      <alignment horizontal="right" vertical="center"/>
      <protection/>
    </xf>
    <xf numFmtId="3" fontId="13" fillId="33" borderId="12" xfId="0" applyNumberFormat="1" applyFont="1" applyFill="1" applyBorder="1" applyAlignment="1" applyProtection="1">
      <alignment horizontal="right" vertical="center"/>
      <protection/>
    </xf>
    <xf numFmtId="3" fontId="15" fillId="0" borderId="12" xfId="0" applyNumberFormat="1" applyFont="1" applyFill="1" applyBorder="1" applyAlignment="1" applyProtection="1">
      <alignment horizontal="right" vertical="center"/>
      <protection/>
    </xf>
    <xf numFmtId="3" fontId="13" fillId="0" borderId="12" xfId="0" applyNumberFormat="1" applyFont="1" applyFill="1" applyBorder="1" applyAlignment="1" applyProtection="1">
      <alignment horizontal="right" vertical="center"/>
      <protection/>
    </xf>
    <xf numFmtId="3" fontId="15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wrapText="1"/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/>
      <protection/>
    </xf>
    <xf numFmtId="0" fontId="3" fillId="34" borderId="18" xfId="0" applyNumberFormat="1" applyFont="1" applyFill="1" applyBorder="1" applyAlignment="1" applyProtection="1">
      <alignment horizontal="left" vertical="center" wrapText="1"/>
      <protection/>
    </xf>
    <xf numFmtId="0" fontId="3" fillId="34" borderId="19" xfId="0" applyNumberFormat="1" applyFont="1" applyFill="1" applyBorder="1" applyAlignment="1" applyProtection="1">
      <alignment horizontal="left" vertical="center" wrapText="1"/>
      <protection/>
    </xf>
    <xf numFmtId="0" fontId="3" fillId="34" borderId="20" xfId="0" applyNumberFormat="1" applyFont="1" applyFill="1" applyBorder="1" applyAlignment="1" applyProtection="1">
      <alignment horizontal="left" vertical="center" wrapText="1"/>
      <protection/>
    </xf>
    <xf numFmtId="0" fontId="3" fillId="34" borderId="21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1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3" fillId="38" borderId="12" xfId="0" applyNumberFormat="1" applyFont="1" applyFill="1" applyBorder="1" applyAlignment="1" applyProtection="1">
      <alignment horizontal="left" vertical="center" wrapText="1"/>
      <protection/>
    </xf>
    <xf numFmtId="0" fontId="13" fillId="35" borderId="12" xfId="0" applyNumberFormat="1" applyFont="1" applyFill="1" applyBorder="1" applyAlignment="1" applyProtection="1">
      <alignment horizontal="left" vertical="center" wrapText="1"/>
      <protection/>
    </xf>
    <xf numFmtId="0" fontId="13" fillId="38" borderId="12" xfId="0" applyNumberFormat="1" applyFont="1" applyFill="1" applyBorder="1" applyAlignment="1" applyProtection="1">
      <alignment horizontal="left" vertical="center" wrapText="1"/>
      <protection/>
    </xf>
    <xf numFmtId="0" fontId="14" fillId="35" borderId="13" xfId="0" applyFont="1" applyFill="1" applyBorder="1" applyAlignment="1" applyProtection="1">
      <alignment horizontal="center" vertical="center" textRotation="90" wrapText="1"/>
      <protection/>
    </xf>
    <xf numFmtId="0" fontId="14" fillId="35" borderId="14" xfId="0" applyFont="1" applyFill="1" applyBorder="1" applyAlignment="1" applyProtection="1">
      <alignment horizontal="center" vertical="center" textRotation="90" wrapText="1"/>
      <protection/>
    </xf>
    <xf numFmtId="0" fontId="14" fillId="35" borderId="25" xfId="0" applyFont="1" applyFill="1" applyBorder="1" applyAlignment="1" applyProtection="1">
      <alignment horizontal="center" vertical="center" textRotation="90" wrapText="1"/>
      <protection/>
    </xf>
    <xf numFmtId="0" fontId="13" fillId="38" borderId="22" xfId="0" applyNumberFormat="1" applyFont="1" applyFill="1" applyBorder="1" applyAlignment="1" applyProtection="1">
      <alignment horizontal="left" vertical="center" wrapText="1"/>
      <protection/>
    </xf>
    <xf numFmtId="0" fontId="13" fillId="38" borderId="23" xfId="0" applyNumberFormat="1" applyFont="1" applyFill="1" applyBorder="1" applyAlignment="1" applyProtection="1">
      <alignment horizontal="left" vertical="center" wrapText="1"/>
      <protection/>
    </xf>
    <xf numFmtId="0" fontId="13" fillId="38" borderId="24" xfId="0" applyNumberFormat="1" applyFont="1" applyFill="1" applyBorder="1" applyAlignment="1" applyProtection="1">
      <alignment horizontal="left" vertical="center" wrapText="1"/>
      <protection/>
    </xf>
    <xf numFmtId="0" fontId="12" fillId="0" borderId="0" xfId="58" applyFont="1" applyFill="1" applyAlignment="1" applyProtection="1">
      <alignment horizontal="left" vertical="center"/>
      <protection/>
    </xf>
    <xf numFmtId="0" fontId="12" fillId="0" borderId="26" xfId="58" applyFont="1" applyFill="1" applyBorder="1" applyAlignment="1" applyProtection="1">
      <alignment horizontal="left" vertical="center"/>
      <protection/>
    </xf>
    <xf numFmtId="0" fontId="9" fillId="0" borderId="12" xfId="58" applyFont="1" applyBorder="1" applyAlignment="1" applyProtection="1">
      <alignment horizontal="center" vertical="center"/>
      <protection/>
    </xf>
    <xf numFmtId="0" fontId="9" fillId="0" borderId="12" xfId="58" applyFont="1" applyBorder="1" applyAlignment="1" applyProtection="1">
      <alignment horizontal="left" vertical="center" wrapText="1"/>
      <protection/>
    </xf>
    <xf numFmtId="0" fontId="16" fillId="33" borderId="12" xfId="58" applyFont="1" applyFill="1" applyBorder="1" applyAlignment="1" applyProtection="1">
      <alignment horizontal="center" vertical="center"/>
      <protection/>
    </xf>
    <xf numFmtId="0" fontId="16" fillId="33" borderId="12" xfId="58" applyFont="1" applyFill="1" applyBorder="1" applyAlignment="1" applyProtection="1">
      <alignment horizontal="center" vertical="center" wrapText="1"/>
      <protection/>
    </xf>
    <xf numFmtId="0" fontId="12" fillId="0" borderId="15" xfId="58" applyFont="1" applyFill="1" applyBorder="1" applyAlignment="1" applyProtection="1">
      <alignment horizontal="left" vertical="center"/>
      <protection/>
    </xf>
    <xf numFmtId="0" fontId="12" fillId="0" borderId="16" xfId="58" applyFont="1" applyFill="1" applyBorder="1" applyAlignment="1" applyProtection="1">
      <alignment horizontal="left" vertical="center"/>
      <protection/>
    </xf>
    <xf numFmtId="0" fontId="12" fillId="0" borderId="17" xfId="58" applyFont="1" applyFill="1" applyBorder="1" applyAlignment="1" applyProtection="1">
      <alignment horizontal="left" vertical="center"/>
      <protection/>
    </xf>
    <xf numFmtId="0" fontId="16" fillId="33" borderId="12" xfId="58" applyFont="1" applyFill="1" applyBorder="1" applyAlignment="1" applyProtection="1">
      <alignment horizontal="center" vertical="center" textRotation="90"/>
      <protection/>
    </xf>
    <xf numFmtId="0" fontId="9" fillId="0" borderId="12" xfId="58" applyFont="1" applyBorder="1" applyAlignment="1" applyProtection="1">
      <alignment horizontal="left" vertical="center"/>
      <protection/>
    </xf>
    <xf numFmtId="0" fontId="17" fillId="0" borderId="12" xfId="58" applyFont="1" applyBorder="1" applyAlignment="1" applyProtection="1">
      <alignment horizontal="center" vertical="center"/>
      <protection/>
    </xf>
    <xf numFmtId="0" fontId="17" fillId="0" borderId="0" xfId="58" applyFont="1" applyBorder="1" applyAlignment="1" applyProtection="1">
      <alignment horizontal="center" vertical="center"/>
      <protection/>
    </xf>
    <xf numFmtId="0" fontId="10" fillId="33" borderId="12" xfId="58" applyFont="1" applyFill="1" applyBorder="1" applyAlignment="1" applyProtection="1">
      <alignment horizontal="left" vertical="center"/>
      <protection/>
    </xf>
    <xf numFmtId="0" fontId="18" fillId="0" borderId="12" xfId="58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center" vertical="center"/>
      <protection/>
    </xf>
    <xf numFmtId="0" fontId="10" fillId="0" borderId="21" xfId="58" applyFont="1" applyBorder="1" applyAlignment="1" applyProtection="1">
      <alignment horizontal="center" vertical="center"/>
      <protection/>
    </xf>
    <xf numFmtId="0" fontId="10" fillId="0" borderId="12" xfId="58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4" borderId="12" xfId="0" applyFont="1" applyFill="1" applyBorder="1" applyAlignment="1" applyProtection="1">
      <alignment vertical="center"/>
      <protection/>
    </xf>
    <xf numFmtId="0" fontId="15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9" borderId="12" xfId="0" applyNumberFormat="1" applyFont="1" applyFill="1" applyBorder="1" applyAlignment="1" applyProtection="1">
      <alignment horizontal="center" vertical="center" wrapText="1"/>
      <protection/>
    </xf>
    <xf numFmtId="0" fontId="0" fillId="39" borderId="12" xfId="0" applyFont="1" applyFill="1" applyBorder="1" applyAlignment="1" applyProtection="1">
      <alignment vertical="center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8" xfId="0" applyNumberFormat="1" applyFont="1" applyFill="1" applyBorder="1" applyAlignment="1" applyProtection="1">
      <alignment horizontal="left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left" vertical="center" wrapText="1"/>
      <protection/>
    </xf>
    <xf numFmtId="0" fontId="3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 vertical="center"/>
      <protection/>
    </xf>
    <xf numFmtId="0" fontId="10" fillId="0" borderId="0" xfId="58" applyFont="1" applyBorder="1" applyAlignment="1" applyProtection="1">
      <alignment horizontal="center" vertical="center" wrapText="1"/>
      <protection/>
    </xf>
    <xf numFmtId="0" fontId="10" fillId="0" borderId="21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48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2" customWidth="1"/>
    <col min="2" max="2" width="30.710937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27" ht="21.75" customHeight="1" thickBot="1">
      <c r="A1" s="115" t="s">
        <v>104</v>
      </c>
      <c r="B1" s="115"/>
      <c r="C1" s="115"/>
      <c r="D1" s="115"/>
      <c r="E1" s="115"/>
      <c r="F1" s="115"/>
      <c r="G1" s="7"/>
      <c r="AA1" s="2">
        <f>""</f>
      </c>
    </row>
    <row r="2" spans="1:8" ht="18.75" thickBot="1">
      <c r="A2" s="116" t="s">
        <v>69</v>
      </c>
      <c r="B2" s="117"/>
      <c r="C2" s="118"/>
      <c r="D2" s="118"/>
      <c r="E2" s="118"/>
      <c r="F2" s="118"/>
      <c r="G2" s="118"/>
      <c r="H2" s="119"/>
    </row>
    <row r="3" spans="1:25" ht="18">
      <c r="A3" s="3"/>
      <c r="B3" s="3"/>
      <c r="C3" s="3"/>
      <c r="D3" s="3"/>
      <c r="E3" s="3"/>
      <c r="F3" s="3"/>
      <c r="G3" s="3"/>
      <c r="H3" s="3"/>
      <c r="I3" s="8" t="s">
        <v>156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5" ht="18">
      <c r="A4" s="109"/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40.5" customHeight="1">
      <c r="A5" s="111" t="s">
        <v>5</v>
      </c>
      <c r="B5" s="111" t="s">
        <v>30</v>
      </c>
      <c r="C5" s="111"/>
      <c r="D5" s="111" t="s">
        <v>9</v>
      </c>
      <c r="E5" s="111" t="s">
        <v>27</v>
      </c>
      <c r="F5" s="111"/>
      <c r="G5" s="113"/>
      <c r="H5" s="111" t="s">
        <v>29</v>
      </c>
      <c r="I5" s="113"/>
      <c r="J5" s="111" t="s">
        <v>1</v>
      </c>
      <c r="K5" s="121" t="s">
        <v>24</v>
      </c>
      <c r="L5" s="111" t="s">
        <v>20</v>
      </c>
      <c r="M5" s="113"/>
      <c r="N5" s="113"/>
      <c r="O5" s="113"/>
      <c r="P5" s="113"/>
      <c r="Q5" s="113"/>
      <c r="R5" s="111" t="s">
        <v>0</v>
      </c>
      <c r="S5" s="111" t="s">
        <v>22</v>
      </c>
      <c r="T5" s="111"/>
      <c r="U5" s="113"/>
      <c r="V5" s="111" t="s">
        <v>19</v>
      </c>
      <c r="W5" s="113"/>
      <c r="X5" s="111" t="s">
        <v>17</v>
      </c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3"/>
      <c r="AK5" s="3"/>
      <c r="AL5" s="3"/>
      <c r="AM5" s="3"/>
    </row>
    <row r="6" spans="1:40" ht="21.75" customHeight="1">
      <c r="A6" s="114"/>
      <c r="B6" s="111" t="s">
        <v>88</v>
      </c>
      <c r="C6" s="111" t="s">
        <v>87</v>
      </c>
      <c r="D6" s="113"/>
      <c r="E6" s="111" t="s">
        <v>25</v>
      </c>
      <c r="F6" s="111" t="s">
        <v>97</v>
      </c>
      <c r="G6" s="111" t="s">
        <v>98</v>
      </c>
      <c r="H6" s="111" t="s">
        <v>25</v>
      </c>
      <c r="I6" s="111" t="s">
        <v>26</v>
      </c>
      <c r="J6" s="112"/>
      <c r="K6" s="122"/>
      <c r="L6" s="111" t="s">
        <v>7</v>
      </c>
      <c r="M6" s="111" t="s">
        <v>31</v>
      </c>
      <c r="N6" s="111" t="s">
        <v>13</v>
      </c>
      <c r="O6" s="111" t="s">
        <v>10</v>
      </c>
      <c r="P6" s="111" t="s">
        <v>97</v>
      </c>
      <c r="Q6" s="111" t="s">
        <v>98</v>
      </c>
      <c r="R6" s="113"/>
      <c r="S6" s="111" t="s">
        <v>28</v>
      </c>
      <c r="T6" s="111" t="s">
        <v>97</v>
      </c>
      <c r="U6" s="121" t="s">
        <v>98</v>
      </c>
      <c r="V6" s="111" t="s">
        <v>25</v>
      </c>
      <c r="W6" s="111" t="s">
        <v>99</v>
      </c>
      <c r="X6" s="111" t="s">
        <v>12</v>
      </c>
      <c r="Y6" s="111" t="s">
        <v>3</v>
      </c>
      <c r="Z6" s="113"/>
      <c r="AA6" s="111" t="s">
        <v>8</v>
      </c>
      <c r="AB6" s="113"/>
      <c r="AC6" s="111" t="s">
        <v>6</v>
      </c>
      <c r="AD6" s="113"/>
      <c r="AE6" s="111" t="s">
        <v>21</v>
      </c>
      <c r="AF6" s="113"/>
      <c r="AG6" s="111" t="s">
        <v>16</v>
      </c>
      <c r="AH6" s="111" t="s">
        <v>2</v>
      </c>
      <c r="AI6" s="22" t="s">
        <v>11</v>
      </c>
      <c r="AJ6" s="120" t="s">
        <v>15</v>
      </c>
      <c r="AK6" s="111" t="s">
        <v>14</v>
      </c>
      <c r="AL6" s="111" t="s">
        <v>23</v>
      </c>
      <c r="AM6" s="111" t="s">
        <v>100</v>
      </c>
      <c r="AN6" s="111" t="s">
        <v>101</v>
      </c>
    </row>
    <row r="7" spans="1:40" ht="62.25" customHeight="1">
      <c r="A7" s="114"/>
      <c r="B7" s="111"/>
      <c r="C7" s="111"/>
      <c r="D7" s="112"/>
      <c r="E7" s="112"/>
      <c r="F7" s="112"/>
      <c r="G7" s="111"/>
      <c r="H7" s="112"/>
      <c r="I7" s="112"/>
      <c r="J7" s="112"/>
      <c r="K7" s="123"/>
      <c r="L7" s="112"/>
      <c r="M7" s="112"/>
      <c r="N7" s="112"/>
      <c r="O7" s="112"/>
      <c r="P7" s="112"/>
      <c r="Q7" s="111"/>
      <c r="R7" s="112"/>
      <c r="S7" s="112"/>
      <c r="T7" s="112"/>
      <c r="U7" s="121"/>
      <c r="V7" s="112"/>
      <c r="W7" s="112"/>
      <c r="X7" s="113"/>
      <c r="Y7" s="22" t="s">
        <v>18</v>
      </c>
      <c r="Z7" s="22" t="s">
        <v>4</v>
      </c>
      <c r="AA7" s="22" t="s">
        <v>18</v>
      </c>
      <c r="AB7" s="22" t="s">
        <v>4</v>
      </c>
      <c r="AC7" s="22" t="s">
        <v>18</v>
      </c>
      <c r="AD7" s="23" t="s">
        <v>4</v>
      </c>
      <c r="AE7" s="22" t="s">
        <v>18</v>
      </c>
      <c r="AF7" s="22" t="s">
        <v>4</v>
      </c>
      <c r="AG7" s="112"/>
      <c r="AH7" s="113"/>
      <c r="AI7" s="22" t="s">
        <v>4</v>
      </c>
      <c r="AJ7" s="114"/>
      <c r="AK7" s="114"/>
      <c r="AL7" s="114"/>
      <c r="AM7" s="114"/>
      <c r="AN7" s="114"/>
    </row>
    <row r="8" spans="1:40" ht="19.5" customHeight="1">
      <c r="A8" s="99">
        <v>1</v>
      </c>
      <c r="B8" s="101" t="s">
        <v>77</v>
      </c>
      <c r="C8" s="16" t="s">
        <v>75</v>
      </c>
      <c r="D8" s="10">
        <v>12</v>
      </c>
      <c r="E8" s="10">
        <v>413</v>
      </c>
      <c r="F8" s="10"/>
      <c r="G8" s="10"/>
      <c r="H8" s="10">
        <v>519</v>
      </c>
      <c r="I8" s="10">
        <v>492</v>
      </c>
      <c r="J8" s="11">
        <f aca="true" t="shared" si="0" ref="J8:J48">IF((D8=0),"",((H8/D8)/11))</f>
        <v>3.9318181818181817</v>
      </c>
      <c r="K8" s="15">
        <f>E8+H8</f>
        <v>932</v>
      </c>
      <c r="L8" s="10">
        <v>581</v>
      </c>
      <c r="M8" s="10">
        <v>50</v>
      </c>
      <c r="N8" s="15">
        <f>L8+M8</f>
        <v>631</v>
      </c>
      <c r="O8" s="10"/>
      <c r="P8" s="10"/>
      <c r="Q8" s="10"/>
      <c r="R8" s="11">
        <f aca="true" t="shared" si="1" ref="R8:R48">IF((D8=0),"",((N8/D8)/11))</f>
        <v>4.78030303030303</v>
      </c>
      <c r="S8" s="10">
        <v>301</v>
      </c>
      <c r="T8" s="10"/>
      <c r="U8" s="10"/>
      <c r="V8" s="11">
        <f>IF((D8=0),"",(S8/D8))</f>
        <v>25.083333333333332</v>
      </c>
      <c r="W8" s="11">
        <f>IF((D8=0),"",(T8/D8))</f>
        <v>0</v>
      </c>
      <c r="X8" s="15">
        <f>Y8+AA8+AC8+AE8</f>
        <v>101</v>
      </c>
      <c r="Y8" s="10">
        <v>66</v>
      </c>
      <c r="Z8" s="11">
        <f>IF((X8=0),"",((Y8/X8)*100))</f>
        <v>65.34653465346535</v>
      </c>
      <c r="AA8" s="10">
        <v>8</v>
      </c>
      <c r="AB8" s="11">
        <f>IF((X8=0),"",((AA8/X8)*100))</f>
        <v>7.920792079207921</v>
      </c>
      <c r="AC8" s="10">
        <v>27</v>
      </c>
      <c r="AD8" s="11">
        <f>IF((X8=0),"",((AC8/X8)*100))</f>
        <v>26.732673267326735</v>
      </c>
      <c r="AE8" s="10"/>
      <c r="AF8" s="11">
        <f>IF((X8=0),"",((AE8/X8)*100))</f>
        <v>0</v>
      </c>
      <c r="AG8" s="11">
        <f>IF((H8=0),"",((N8/H8)*100))</f>
        <v>121.57996146435453</v>
      </c>
      <c r="AH8" s="11">
        <f>IF((K8=0),"",((N8/K8)*100))</f>
        <v>67.7038626609442</v>
      </c>
      <c r="AI8" s="11">
        <f>IF((N8=0),"",((((N8-AA8)-AC8)/N8)*100))</f>
        <v>94.45324881141046</v>
      </c>
      <c r="AJ8" s="20">
        <f aca="true" t="shared" si="2" ref="AJ8:AJ48">IF((H8=0),"",((S8*12)/H8))</f>
        <v>6.959537572254336</v>
      </c>
      <c r="AK8" s="20">
        <f>IF((L8=0),"",((L8/N8)*100))</f>
        <v>92.07606973058637</v>
      </c>
      <c r="AL8" s="20">
        <f>IF((M8=0),"",((M8/N8)*100))</f>
        <v>7.923930269413629</v>
      </c>
      <c r="AM8" s="20">
        <f>IF((N8=0),"",((Q8/N8)*100))</f>
        <v>0</v>
      </c>
      <c r="AN8" s="20">
        <f aca="true" t="shared" si="3" ref="AN8:AN48">IF((D8=0),"",((K8/D8/11)))</f>
        <v>7.060606060606061</v>
      </c>
    </row>
    <row r="9" spans="1:40" ht="19.5" customHeight="1">
      <c r="A9" s="100"/>
      <c r="B9" s="102"/>
      <c r="C9" s="16" t="s">
        <v>76</v>
      </c>
      <c r="D9" s="10">
        <v>12</v>
      </c>
      <c r="E9" s="10">
        <v>11</v>
      </c>
      <c r="F9" s="10"/>
      <c r="G9" s="10"/>
      <c r="H9" s="10">
        <v>17</v>
      </c>
      <c r="I9" s="10">
        <v>17</v>
      </c>
      <c r="J9" s="11">
        <f t="shared" si="0"/>
        <v>0.12878787878787878</v>
      </c>
      <c r="K9" s="15">
        <f aca="true" t="shared" si="4" ref="K9:K27">E9+H9</f>
        <v>28</v>
      </c>
      <c r="L9" s="10">
        <v>18</v>
      </c>
      <c r="M9" s="10">
        <v>1</v>
      </c>
      <c r="N9" s="15">
        <f aca="true" t="shared" si="5" ref="N9:N27">L9+M9</f>
        <v>19</v>
      </c>
      <c r="O9" s="10"/>
      <c r="P9" s="10"/>
      <c r="Q9" s="10"/>
      <c r="R9" s="11">
        <f t="shared" si="1"/>
        <v>0.14393939393939392</v>
      </c>
      <c r="S9" s="10">
        <v>9</v>
      </c>
      <c r="T9" s="10"/>
      <c r="U9" s="10"/>
      <c r="V9" s="11">
        <f aca="true" t="shared" si="6" ref="V9:V27">IF((D9=0),"",(S9/D9))</f>
        <v>0.75</v>
      </c>
      <c r="W9" s="11">
        <f aca="true" t="shared" si="7" ref="W9:W27">IF((D9=0),"",(T9/D9))</f>
        <v>0</v>
      </c>
      <c r="X9" s="15">
        <f aca="true" t="shared" si="8" ref="X9:X46">Y9+AA9+AC9+AE9</f>
        <v>0</v>
      </c>
      <c r="Y9" s="10"/>
      <c r="Z9" s="11">
        <f aca="true" t="shared" si="9" ref="Z9:Z27">IF((X9=0),"",((Y9/X9)*100))</f>
      </c>
      <c r="AA9" s="10"/>
      <c r="AB9" s="11">
        <f aca="true" t="shared" si="10" ref="AB9:AB27">IF((X9=0),"",((AA9/X9)*100))</f>
      </c>
      <c r="AC9" s="10"/>
      <c r="AD9" s="11">
        <f aca="true" t="shared" si="11" ref="AD9:AD27">IF((X9=0),"",((AC9/X9)*100))</f>
      </c>
      <c r="AE9" s="10"/>
      <c r="AF9" s="11">
        <f aca="true" t="shared" si="12" ref="AF9:AF27">IF((X9=0),"",((AE9/X9)*100))</f>
      </c>
      <c r="AG9" s="11">
        <f aca="true" t="shared" si="13" ref="AG9:AG27">IF((H9=0),"",((N9/H9)*100))</f>
        <v>111.76470588235294</v>
      </c>
      <c r="AH9" s="11">
        <f aca="true" t="shared" si="14" ref="AH9:AH27">IF((K9=0),"",((N9/K9)*100))</f>
        <v>67.85714285714286</v>
      </c>
      <c r="AI9" s="11">
        <f aca="true" t="shared" si="15" ref="AI9:AI27">IF((N9=0),"",((((N9-AA9)-AC9)/N9)*100))</f>
        <v>100</v>
      </c>
      <c r="AJ9" s="20">
        <f t="shared" si="2"/>
        <v>6.352941176470588</v>
      </c>
      <c r="AK9" s="20">
        <f aca="true" t="shared" si="16" ref="AK9:AK27">IF((L9=0),"",((L9/N9)*100))</f>
        <v>94.73684210526315</v>
      </c>
      <c r="AL9" s="20">
        <f aca="true" t="shared" si="17" ref="AL9:AL27">IF((M9=0),"",((M9/N9)*100))</f>
        <v>5.263157894736842</v>
      </c>
      <c r="AM9" s="20">
        <f aca="true" t="shared" si="18" ref="AM9:AM27">IF((N9=0),"",((Q9/N9)*100))</f>
        <v>0</v>
      </c>
      <c r="AN9" s="20">
        <f t="shared" si="3"/>
        <v>0.21212121212121213</v>
      </c>
    </row>
    <row r="10" spans="1:40" ht="19.5" customHeight="1">
      <c r="A10" s="99">
        <v>2</v>
      </c>
      <c r="B10" s="101" t="s">
        <v>78</v>
      </c>
      <c r="C10" s="16" t="s">
        <v>75</v>
      </c>
      <c r="D10" s="10">
        <v>12</v>
      </c>
      <c r="E10" s="10">
        <v>1953</v>
      </c>
      <c r="F10" s="10"/>
      <c r="G10" s="10"/>
      <c r="H10" s="10">
        <v>5237</v>
      </c>
      <c r="I10" s="10">
        <v>5093</v>
      </c>
      <c r="J10" s="11">
        <f t="shared" si="0"/>
        <v>39.67424242424243</v>
      </c>
      <c r="K10" s="15">
        <f t="shared" si="4"/>
        <v>7190</v>
      </c>
      <c r="L10" s="10">
        <v>4941</v>
      </c>
      <c r="M10" s="10">
        <v>484</v>
      </c>
      <c r="N10" s="15">
        <f t="shared" si="5"/>
        <v>5425</v>
      </c>
      <c r="O10" s="10"/>
      <c r="P10" s="10"/>
      <c r="Q10" s="10"/>
      <c r="R10" s="11">
        <f t="shared" si="1"/>
        <v>41.098484848484844</v>
      </c>
      <c r="S10" s="10">
        <v>1765</v>
      </c>
      <c r="T10" s="10"/>
      <c r="U10" s="10"/>
      <c r="V10" s="11">
        <f t="shared" si="6"/>
        <v>147.08333333333334</v>
      </c>
      <c r="W10" s="11">
        <f t="shared" si="7"/>
        <v>0</v>
      </c>
      <c r="X10" s="15">
        <f t="shared" si="8"/>
        <v>542</v>
      </c>
      <c r="Y10" s="10">
        <v>299</v>
      </c>
      <c r="Z10" s="11">
        <f t="shared" si="9"/>
        <v>55.1660516605166</v>
      </c>
      <c r="AA10" s="10">
        <v>99</v>
      </c>
      <c r="AB10" s="11">
        <f t="shared" si="10"/>
        <v>18.265682656826566</v>
      </c>
      <c r="AC10" s="10">
        <v>144</v>
      </c>
      <c r="AD10" s="11">
        <f t="shared" si="11"/>
        <v>26.56826568265683</v>
      </c>
      <c r="AE10" s="10"/>
      <c r="AF10" s="11">
        <f t="shared" si="12"/>
        <v>0</v>
      </c>
      <c r="AG10" s="11">
        <f t="shared" si="13"/>
        <v>103.58984151231621</v>
      </c>
      <c r="AH10" s="11">
        <f t="shared" si="14"/>
        <v>75.45201668984701</v>
      </c>
      <c r="AI10" s="11">
        <f t="shared" si="15"/>
        <v>95.52073732718894</v>
      </c>
      <c r="AJ10" s="20">
        <f t="shared" si="2"/>
        <v>4.044300171854115</v>
      </c>
      <c r="AK10" s="20">
        <f t="shared" si="16"/>
        <v>91.07834101382488</v>
      </c>
      <c r="AL10" s="20">
        <f t="shared" si="17"/>
        <v>8.921658986175116</v>
      </c>
      <c r="AM10" s="20">
        <f t="shared" si="18"/>
        <v>0</v>
      </c>
      <c r="AN10" s="20">
        <f t="shared" si="3"/>
        <v>54.46969696969697</v>
      </c>
    </row>
    <row r="11" spans="1:40" ht="19.5" customHeight="1">
      <c r="A11" s="100"/>
      <c r="B11" s="102"/>
      <c r="C11" s="16" t="s">
        <v>76</v>
      </c>
      <c r="D11" s="10">
        <v>12</v>
      </c>
      <c r="E11" s="10">
        <v>17</v>
      </c>
      <c r="F11" s="10"/>
      <c r="G11" s="10"/>
      <c r="H11" s="10">
        <v>35</v>
      </c>
      <c r="I11" s="10">
        <v>35</v>
      </c>
      <c r="J11" s="11">
        <f t="shared" si="0"/>
        <v>0.26515151515151514</v>
      </c>
      <c r="K11" s="15">
        <f t="shared" si="4"/>
        <v>52</v>
      </c>
      <c r="L11" s="10">
        <v>38</v>
      </c>
      <c r="M11" s="10"/>
      <c r="N11" s="15">
        <f t="shared" si="5"/>
        <v>38</v>
      </c>
      <c r="O11" s="10"/>
      <c r="P11" s="10"/>
      <c r="Q11" s="10"/>
      <c r="R11" s="11">
        <f t="shared" si="1"/>
        <v>0.28787878787878785</v>
      </c>
      <c r="S11" s="10">
        <v>14</v>
      </c>
      <c r="T11" s="10"/>
      <c r="U11" s="10"/>
      <c r="V11" s="11">
        <f t="shared" si="6"/>
        <v>1.1666666666666667</v>
      </c>
      <c r="W11" s="11">
        <f t="shared" si="7"/>
        <v>0</v>
      </c>
      <c r="X11" s="15">
        <f t="shared" si="8"/>
        <v>0</v>
      </c>
      <c r="Y11" s="10"/>
      <c r="Z11" s="11">
        <f t="shared" si="9"/>
      </c>
      <c r="AA11" s="10"/>
      <c r="AB11" s="11">
        <f t="shared" si="10"/>
      </c>
      <c r="AC11" s="10"/>
      <c r="AD11" s="11">
        <f t="shared" si="11"/>
      </c>
      <c r="AE11" s="10"/>
      <c r="AF11" s="11">
        <f t="shared" si="12"/>
      </c>
      <c r="AG11" s="11">
        <f t="shared" si="13"/>
        <v>108.57142857142857</v>
      </c>
      <c r="AH11" s="11">
        <f t="shared" si="14"/>
        <v>73.07692307692307</v>
      </c>
      <c r="AI11" s="11">
        <f t="shared" si="15"/>
        <v>100</v>
      </c>
      <c r="AJ11" s="20">
        <f t="shared" si="2"/>
        <v>4.8</v>
      </c>
      <c r="AK11" s="20">
        <f t="shared" si="16"/>
        <v>100</v>
      </c>
      <c r="AL11" s="20">
        <f t="shared" si="17"/>
      </c>
      <c r="AM11" s="20">
        <f t="shared" si="18"/>
        <v>0</v>
      </c>
      <c r="AN11" s="20">
        <f t="shared" si="3"/>
        <v>0.3939393939393939</v>
      </c>
    </row>
    <row r="12" spans="1:40" ht="19.5" customHeight="1">
      <c r="A12" s="99">
        <v>3</v>
      </c>
      <c r="B12" s="101" t="s">
        <v>79</v>
      </c>
      <c r="C12" s="16" t="s">
        <v>75</v>
      </c>
      <c r="D12" s="10">
        <v>12</v>
      </c>
      <c r="E12" s="10">
        <v>120</v>
      </c>
      <c r="F12" s="10"/>
      <c r="G12" s="10"/>
      <c r="H12" s="10">
        <v>237</v>
      </c>
      <c r="I12" s="10">
        <v>235</v>
      </c>
      <c r="J12" s="11">
        <f t="shared" si="0"/>
        <v>1.7954545454545454</v>
      </c>
      <c r="K12" s="15">
        <f t="shared" si="4"/>
        <v>357</v>
      </c>
      <c r="L12" s="10">
        <v>267</v>
      </c>
      <c r="M12" s="10"/>
      <c r="N12" s="15">
        <f t="shared" si="5"/>
        <v>267</v>
      </c>
      <c r="O12" s="10"/>
      <c r="P12" s="10"/>
      <c r="Q12" s="10"/>
      <c r="R12" s="11">
        <f t="shared" si="1"/>
        <v>2.022727272727273</v>
      </c>
      <c r="S12" s="10">
        <v>90</v>
      </c>
      <c r="T12" s="10"/>
      <c r="U12" s="10"/>
      <c r="V12" s="11">
        <f t="shared" si="6"/>
        <v>7.5</v>
      </c>
      <c r="W12" s="11">
        <f t="shared" si="7"/>
        <v>0</v>
      </c>
      <c r="X12" s="15">
        <f t="shared" si="8"/>
        <v>12</v>
      </c>
      <c r="Y12" s="10">
        <v>9</v>
      </c>
      <c r="Z12" s="11">
        <f t="shared" si="9"/>
        <v>75</v>
      </c>
      <c r="AA12" s="10">
        <v>1</v>
      </c>
      <c r="AB12" s="11">
        <f t="shared" si="10"/>
        <v>8.333333333333332</v>
      </c>
      <c r="AC12" s="10">
        <v>2</v>
      </c>
      <c r="AD12" s="11">
        <f t="shared" si="11"/>
        <v>16.666666666666664</v>
      </c>
      <c r="AE12" s="10"/>
      <c r="AF12" s="11">
        <f t="shared" si="12"/>
        <v>0</v>
      </c>
      <c r="AG12" s="11">
        <f t="shared" si="13"/>
        <v>112.65822784810126</v>
      </c>
      <c r="AH12" s="11">
        <f t="shared" si="14"/>
        <v>74.78991596638656</v>
      </c>
      <c r="AI12" s="11">
        <f t="shared" si="15"/>
        <v>98.87640449438202</v>
      </c>
      <c r="AJ12" s="20">
        <f t="shared" si="2"/>
        <v>4.556962025316456</v>
      </c>
      <c r="AK12" s="20">
        <f t="shared" si="16"/>
        <v>100</v>
      </c>
      <c r="AL12" s="20">
        <f t="shared" si="17"/>
      </c>
      <c r="AM12" s="20">
        <f t="shared" si="18"/>
        <v>0</v>
      </c>
      <c r="AN12" s="20">
        <f t="shared" si="3"/>
        <v>2.7045454545454546</v>
      </c>
    </row>
    <row r="13" spans="1:40" ht="19.5" customHeight="1">
      <c r="A13" s="100"/>
      <c r="B13" s="102"/>
      <c r="C13" s="16" t="s">
        <v>76</v>
      </c>
      <c r="D13" s="10">
        <v>12</v>
      </c>
      <c r="E13" s="10">
        <v>6</v>
      </c>
      <c r="F13" s="10"/>
      <c r="G13" s="10"/>
      <c r="H13" s="10">
        <v>11</v>
      </c>
      <c r="I13" s="10">
        <v>11</v>
      </c>
      <c r="J13" s="11">
        <f t="shared" si="0"/>
        <v>0.08333333333333333</v>
      </c>
      <c r="K13" s="15">
        <f t="shared" si="4"/>
        <v>17</v>
      </c>
      <c r="L13" s="10">
        <v>13</v>
      </c>
      <c r="M13" s="10">
        <v>1</v>
      </c>
      <c r="N13" s="15">
        <f t="shared" si="5"/>
        <v>14</v>
      </c>
      <c r="O13" s="10"/>
      <c r="P13" s="10"/>
      <c r="Q13" s="10"/>
      <c r="R13" s="11">
        <f t="shared" si="1"/>
        <v>0.10606060606060606</v>
      </c>
      <c r="S13" s="10">
        <v>3</v>
      </c>
      <c r="T13" s="10"/>
      <c r="U13" s="10"/>
      <c r="V13" s="11">
        <f t="shared" si="6"/>
        <v>0.25</v>
      </c>
      <c r="W13" s="11">
        <f t="shared" si="7"/>
        <v>0</v>
      </c>
      <c r="X13" s="15">
        <f t="shared" si="8"/>
        <v>0</v>
      </c>
      <c r="Y13" s="10"/>
      <c r="Z13" s="11">
        <f t="shared" si="9"/>
      </c>
      <c r="AA13" s="10"/>
      <c r="AB13" s="11">
        <f t="shared" si="10"/>
      </c>
      <c r="AC13" s="10"/>
      <c r="AD13" s="11">
        <f t="shared" si="11"/>
      </c>
      <c r="AE13" s="10"/>
      <c r="AF13" s="11">
        <f t="shared" si="12"/>
      </c>
      <c r="AG13" s="11">
        <f t="shared" si="13"/>
        <v>127.27272727272727</v>
      </c>
      <c r="AH13" s="11">
        <f t="shared" si="14"/>
        <v>82.35294117647058</v>
      </c>
      <c r="AI13" s="11">
        <f t="shared" si="15"/>
        <v>100</v>
      </c>
      <c r="AJ13" s="20">
        <f t="shared" si="2"/>
        <v>3.272727272727273</v>
      </c>
      <c r="AK13" s="20">
        <f t="shared" si="16"/>
        <v>92.85714285714286</v>
      </c>
      <c r="AL13" s="20">
        <f t="shared" si="17"/>
        <v>7.142857142857142</v>
      </c>
      <c r="AM13" s="20">
        <f t="shared" si="18"/>
        <v>0</v>
      </c>
      <c r="AN13" s="20">
        <f t="shared" si="3"/>
        <v>0.12878787878787878</v>
      </c>
    </row>
    <row r="14" spans="1:40" ht="19.5" customHeight="1">
      <c r="A14" s="99">
        <v>4</v>
      </c>
      <c r="B14" s="101" t="s">
        <v>80</v>
      </c>
      <c r="C14" s="16" t="s">
        <v>75</v>
      </c>
      <c r="D14" s="10">
        <v>12</v>
      </c>
      <c r="E14" s="10">
        <v>268</v>
      </c>
      <c r="F14" s="10"/>
      <c r="G14" s="10"/>
      <c r="H14" s="10">
        <v>460</v>
      </c>
      <c r="I14" s="10">
        <v>446</v>
      </c>
      <c r="J14" s="11">
        <f t="shared" si="0"/>
        <v>3.484848484848485</v>
      </c>
      <c r="K14" s="15">
        <f t="shared" si="4"/>
        <v>728</v>
      </c>
      <c r="L14" s="10">
        <v>537</v>
      </c>
      <c r="M14" s="10">
        <v>73</v>
      </c>
      <c r="N14" s="15">
        <f t="shared" si="5"/>
        <v>610</v>
      </c>
      <c r="O14" s="10"/>
      <c r="P14" s="10"/>
      <c r="Q14" s="10"/>
      <c r="R14" s="11">
        <f t="shared" si="1"/>
        <v>4.621212121212121</v>
      </c>
      <c r="S14" s="10">
        <v>118</v>
      </c>
      <c r="T14" s="10"/>
      <c r="U14" s="10"/>
      <c r="V14" s="11">
        <f t="shared" si="6"/>
        <v>9.833333333333334</v>
      </c>
      <c r="W14" s="11">
        <f t="shared" si="7"/>
        <v>0</v>
      </c>
      <c r="X14" s="15">
        <f t="shared" si="8"/>
        <v>40</v>
      </c>
      <c r="Y14" s="10">
        <v>25</v>
      </c>
      <c r="Z14" s="11">
        <f t="shared" si="9"/>
        <v>62.5</v>
      </c>
      <c r="AA14" s="10">
        <v>1</v>
      </c>
      <c r="AB14" s="11">
        <f t="shared" si="10"/>
        <v>2.5</v>
      </c>
      <c r="AC14" s="10">
        <v>14</v>
      </c>
      <c r="AD14" s="11">
        <f t="shared" si="11"/>
        <v>35</v>
      </c>
      <c r="AE14" s="10"/>
      <c r="AF14" s="11">
        <f t="shared" si="12"/>
        <v>0</v>
      </c>
      <c r="AG14" s="11">
        <f t="shared" si="13"/>
        <v>132.6086956521739</v>
      </c>
      <c r="AH14" s="11">
        <f t="shared" si="14"/>
        <v>83.79120879120879</v>
      </c>
      <c r="AI14" s="11">
        <f t="shared" si="15"/>
        <v>97.54098360655738</v>
      </c>
      <c r="AJ14" s="20">
        <f t="shared" si="2"/>
        <v>3.0782608695652174</v>
      </c>
      <c r="AK14" s="20">
        <f t="shared" si="16"/>
        <v>88.03278688524591</v>
      </c>
      <c r="AL14" s="20">
        <f t="shared" si="17"/>
        <v>11.967213114754099</v>
      </c>
      <c r="AM14" s="20">
        <f t="shared" si="18"/>
        <v>0</v>
      </c>
      <c r="AN14" s="20">
        <f t="shared" si="3"/>
        <v>5.515151515151515</v>
      </c>
    </row>
    <row r="15" spans="1:40" ht="19.5" customHeight="1">
      <c r="A15" s="100"/>
      <c r="B15" s="102"/>
      <c r="C15" s="16" t="s">
        <v>76</v>
      </c>
      <c r="D15" s="10">
        <v>1</v>
      </c>
      <c r="E15" s="10">
        <v>1</v>
      </c>
      <c r="F15" s="10"/>
      <c r="G15" s="10"/>
      <c r="H15" s="10"/>
      <c r="I15" s="10"/>
      <c r="J15" s="11">
        <f t="shared" si="0"/>
        <v>0</v>
      </c>
      <c r="K15" s="15">
        <f t="shared" si="4"/>
        <v>1</v>
      </c>
      <c r="L15" s="10">
        <v>1</v>
      </c>
      <c r="M15" s="10"/>
      <c r="N15" s="15">
        <f t="shared" si="5"/>
        <v>1</v>
      </c>
      <c r="O15" s="10"/>
      <c r="P15" s="10"/>
      <c r="Q15" s="10"/>
      <c r="R15" s="11">
        <f t="shared" si="1"/>
        <v>0.09090909090909091</v>
      </c>
      <c r="S15" s="10"/>
      <c r="T15" s="10"/>
      <c r="U15" s="10"/>
      <c r="V15" s="11">
        <f t="shared" si="6"/>
        <v>0</v>
      </c>
      <c r="W15" s="11">
        <f t="shared" si="7"/>
        <v>0</v>
      </c>
      <c r="X15" s="15">
        <f t="shared" si="8"/>
        <v>0</v>
      </c>
      <c r="Y15" s="10"/>
      <c r="Z15" s="11">
        <f t="shared" si="9"/>
      </c>
      <c r="AA15" s="10"/>
      <c r="AB15" s="11">
        <f t="shared" si="10"/>
      </c>
      <c r="AC15" s="10"/>
      <c r="AD15" s="11">
        <f t="shared" si="11"/>
      </c>
      <c r="AE15" s="10"/>
      <c r="AF15" s="11">
        <f t="shared" si="12"/>
      </c>
      <c r="AG15" s="11">
        <f t="shared" si="13"/>
      </c>
      <c r="AH15" s="11">
        <f t="shared" si="14"/>
        <v>100</v>
      </c>
      <c r="AI15" s="11">
        <f t="shared" si="15"/>
        <v>100</v>
      </c>
      <c r="AJ15" s="20">
        <f t="shared" si="2"/>
      </c>
      <c r="AK15" s="20">
        <f t="shared" si="16"/>
        <v>100</v>
      </c>
      <c r="AL15" s="20">
        <f t="shared" si="17"/>
      </c>
      <c r="AM15" s="20">
        <f t="shared" si="18"/>
        <v>0</v>
      </c>
      <c r="AN15" s="20">
        <f t="shared" si="3"/>
        <v>0.09090909090909091</v>
      </c>
    </row>
    <row r="16" spans="1:40" ht="19.5" customHeight="1">
      <c r="A16" s="99">
        <v>5</v>
      </c>
      <c r="B16" s="101" t="s">
        <v>81</v>
      </c>
      <c r="C16" s="16" t="s">
        <v>75</v>
      </c>
      <c r="D16" s="10">
        <v>12</v>
      </c>
      <c r="E16" s="10">
        <v>168</v>
      </c>
      <c r="F16" s="10">
        <v>1</v>
      </c>
      <c r="G16" s="10">
        <v>1</v>
      </c>
      <c r="H16" s="10">
        <v>260</v>
      </c>
      <c r="I16" s="10">
        <v>255</v>
      </c>
      <c r="J16" s="11">
        <f t="shared" si="0"/>
        <v>1.9696969696969697</v>
      </c>
      <c r="K16" s="15">
        <f t="shared" si="4"/>
        <v>428</v>
      </c>
      <c r="L16" s="10">
        <v>281</v>
      </c>
      <c r="M16" s="10"/>
      <c r="N16" s="15">
        <f t="shared" si="5"/>
        <v>281</v>
      </c>
      <c r="O16" s="10"/>
      <c r="P16" s="10"/>
      <c r="Q16" s="10"/>
      <c r="R16" s="11">
        <f t="shared" si="1"/>
        <v>2.128787878787879</v>
      </c>
      <c r="S16" s="10">
        <v>147</v>
      </c>
      <c r="T16" s="10">
        <v>4</v>
      </c>
      <c r="U16" s="10">
        <v>4</v>
      </c>
      <c r="V16" s="11">
        <f t="shared" si="6"/>
        <v>12.25</v>
      </c>
      <c r="W16" s="11">
        <f t="shared" si="7"/>
        <v>0.3333333333333333</v>
      </c>
      <c r="X16" s="15">
        <f t="shared" si="8"/>
        <v>32</v>
      </c>
      <c r="Y16" s="10">
        <v>20</v>
      </c>
      <c r="Z16" s="11">
        <f t="shared" si="9"/>
        <v>62.5</v>
      </c>
      <c r="AA16" s="10">
        <v>7</v>
      </c>
      <c r="AB16" s="11">
        <f t="shared" si="10"/>
        <v>21.875</v>
      </c>
      <c r="AC16" s="10">
        <v>5</v>
      </c>
      <c r="AD16" s="11">
        <f t="shared" si="11"/>
        <v>15.625</v>
      </c>
      <c r="AE16" s="10"/>
      <c r="AF16" s="11">
        <f t="shared" si="12"/>
        <v>0</v>
      </c>
      <c r="AG16" s="11">
        <f t="shared" si="13"/>
        <v>108.07692307692307</v>
      </c>
      <c r="AH16" s="11">
        <f t="shared" si="14"/>
        <v>65.65420560747664</v>
      </c>
      <c r="AI16" s="11">
        <f t="shared" si="15"/>
        <v>95.72953736654804</v>
      </c>
      <c r="AJ16" s="20">
        <f t="shared" si="2"/>
        <v>6.7846153846153845</v>
      </c>
      <c r="AK16" s="20">
        <f t="shared" si="16"/>
        <v>100</v>
      </c>
      <c r="AL16" s="20">
        <f t="shared" si="17"/>
      </c>
      <c r="AM16" s="20">
        <f t="shared" si="18"/>
        <v>0</v>
      </c>
      <c r="AN16" s="20">
        <f t="shared" si="3"/>
        <v>3.242424242424242</v>
      </c>
    </row>
    <row r="17" spans="1:40" ht="19.5" customHeight="1">
      <c r="A17" s="100"/>
      <c r="B17" s="102"/>
      <c r="C17" s="16" t="s">
        <v>76</v>
      </c>
      <c r="D17" s="10">
        <v>1</v>
      </c>
      <c r="E17" s="10"/>
      <c r="F17" s="10"/>
      <c r="G17" s="10"/>
      <c r="H17" s="10">
        <v>1</v>
      </c>
      <c r="I17" s="10">
        <v>1</v>
      </c>
      <c r="J17" s="11">
        <f t="shared" si="0"/>
        <v>0.09090909090909091</v>
      </c>
      <c r="K17" s="15">
        <f t="shared" si="4"/>
        <v>1</v>
      </c>
      <c r="L17" s="10">
        <v>1</v>
      </c>
      <c r="M17" s="10"/>
      <c r="N17" s="15">
        <f t="shared" si="5"/>
        <v>1</v>
      </c>
      <c r="O17" s="10"/>
      <c r="P17" s="10"/>
      <c r="Q17" s="10"/>
      <c r="R17" s="11">
        <f t="shared" si="1"/>
        <v>0.09090909090909091</v>
      </c>
      <c r="S17" s="10"/>
      <c r="T17" s="10"/>
      <c r="U17" s="10"/>
      <c r="V17" s="11">
        <f t="shared" si="6"/>
        <v>0</v>
      </c>
      <c r="W17" s="11">
        <f t="shared" si="7"/>
        <v>0</v>
      </c>
      <c r="X17" s="15">
        <f t="shared" si="8"/>
        <v>0</v>
      </c>
      <c r="Y17" s="10"/>
      <c r="Z17" s="11">
        <f t="shared" si="9"/>
      </c>
      <c r="AA17" s="10"/>
      <c r="AB17" s="11">
        <f t="shared" si="10"/>
      </c>
      <c r="AC17" s="10"/>
      <c r="AD17" s="11">
        <f t="shared" si="11"/>
      </c>
      <c r="AE17" s="10"/>
      <c r="AF17" s="11">
        <f t="shared" si="12"/>
      </c>
      <c r="AG17" s="11">
        <f t="shared" si="13"/>
        <v>100</v>
      </c>
      <c r="AH17" s="11">
        <f t="shared" si="14"/>
        <v>100</v>
      </c>
      <c r="AI17" s="11">
        <f t="shared" si="15"/>
        <v>100</v>
      </c>
      <c r="AJ17" s="20">
        <f t="shared" si="2"/>
        <v>0</v>
      </c>
      <c r="AK17" s="20">
        <f t="shared" si="16"/>
        <v>100</v>
      </c>
      <c r="AL17" s="20">
        <f t="shared" si="17"/>
      </c>
      <c r="AM17" s="20">
        <f t="shared" si="18"/>
        <v>0</v>
      </c>
      <c r="AN17" s="20">
        <f t="shared" si="3"/>
        <v>0.09090909090909091</v>
      </c>
    </row>
    <row r="18" spans="1:40" ht="19.5" customHeight="1">
      <c r="A18" s="99">
        <v>6</v>
      </c>
      <c r="B18" s="101" t="s">
        <v>82</v>
      </c>
      <c r="C18" s="16" t="s">
        <v>75</v>
      </c>
      <c r="D18" s="10">
        <v>12</v>
      </c>
      <c r="E18" s="10">
        <v>33</v>
      </c>
      <c r="F18" s="10"/>
      <c r="G18" s="10"/>
      <c r="H18" s="10">
        <v>142</v>
      </c>
      <c r="I18" s="10">
        <v>137</v>
      </c>
      <c r="J18" s="11">
        <f t="shared" si="0"/>
        <v>1.075757575757576</v>
      </c>
      <c r="K18" s="15">
        <f t="shared" si="4"/>
        <v>175</v>
      </c>
      <c r="L18" s="10">
        <v>109</v>
      </c>
      <c r="M18" s="10">
        <v>1</v>
      </c>
      <c r="N18" s="15">
        <f t="shared" si="5"/>
        <v>110</v>
      </c>
      <c r="O18" s="10"/>
      <c r="P18" s="10"/>
      <c r="Q18" s="10"/>
      <c r="R18" s="11">
        <f t="shared" si="1"/>
        <v>0.8333333333333333</v>
      </c>
      <c r="S18" s="10">
        <v>65</v>
      </c>
      <c r="T18" s="10"/>
      <c r="U18" s="10"/>
      <c r="V18" s="11">
        <f t="shared" si="6"/>
        <v>5.416666666666667</v>
      </c>
      <c r="W18" s="11">
        <f t="shared" si="7"/>
        <v>0</v>
      </c>
      <c r="X18" s="15">
        <f t="shared" si="8"/>
        <v>15</v>
      </c>
      <c r="Y18" s="10">
        <v>10</v>
      </c>
      <c r="Z18" s="11">
        <f t="shared" si="9"/>
        <v>66.66666666666666</v>
      </c>
      <c r="AA18" s="10"/>
      <c r="AB18" s="11">
        <f t="shared" si="10"/>
        <v>0</v>
      </c>
      <c r="AC18" s="10">
        <v>5</v>
      </c>
      <c r="AD18" s="11">
        <f t="shared" si="11"/>
        <v>33.33333333333333</v>
      </c>
      <c r="AE18" s="10"/>
      <c r="AF18" s="11">
        <f t="shared" si="12"/>
        <v>0</v>
      </c>
      <c r="AG18" s="11">
        <f t="shared" si="13"/>
        <v>77.46478873239437</v>
      </c>
      <c r="AH18" s="11">
        <f t="shared" si="14"/>
        <v>62.857142857142854</v>
      </c>
      <c r="AI18" s="11">
        <f t="shared" si="15"/>
        <v>95.45454545454545</v>
      </c>
      <c r="AJ18" s="20">
        <f t="shared" si="2"/>
        <v>5.492957746478873</v>
      </c>
      <c r="AK18" s="20">
        <f t="shared" si="16"/>
        <v>99.0909090909091</v>
      </c>
      <c r="AL18" s="20">
        <f t="shared" si="17"/>
        <v>0.9090909090909091</v>
      </c>
      <c r="AM18" s="20">
        <f t="shared" si="18"/>
        <v>0</v>
      </c>
      <c r="AN18" s="20">
        <f t="shared" si="3"/>
        <v>1.325757575757576</v>
      </c>
    </row>
    <row r="19" spans="1:40" ht="19.5" customHeight="1">
      <c r="A19" s="100"/>
      <c r="B19" s="102"/>
      <c r="C19" s="16" t="s">
        <v>76</v>
      </c>
      <c r="D19" s="10"/>
      <c r="E19" s="10"/>
      <c r="F19" s="10"/>
      <c r="G19" s="10"/>
      <c r="H19" s="10"/>
      <c r="I19" s="10"/>
      <c r="J19" s="11">
        <f t="shared" si="0"/>
      </c>
      <c r="K19" s="15">
        <f t="shared" si="4"/>
        <v>0</v>
      </c>
      <c r="L19" s="10"/>
      <c r="M19" s="10"/>
      <c r="N19" s="15">
        <f t="shared" si="5"/>
        <v>0</v>
      </c>
      <c r="O19" s="10"/>
      <c r="P19" s="10"/>
      <c r="Q19" s="10"/>
      <c r="R19" s="11">
        <f t="shared" si="1"/>
      </c>
      <c r="S19" s="10"/>
      <c r="T19" s="10"/>
      <c r="U19" s="10"/>
      <c r="V19" s="11">
        <f t="shared" si="6"/>
      </c>
      <c r="W19" s="11">
        <f t="shared" si="7"/>
      </c>
      <c r="X19" s="15">
        <f t="shared" si="8"/>
        <v>0</v>
      </c>
      <c r="Y19" s="10"/>
      <c r="Z19" s="11">
        <f t="shared" si="9"/>
      </c>
      <c r="AA19" s="10"/>
      <c r="AB19" s="11">
        <f t="shared" si="10"/>
      </c>
      <c r="AC19" s="10"/>
      <c r="AD19" s="11">
        <f t="shared" si="11"/>
      </c>
      <c r="AE19" s="10"/>
      <c r="AF19" s="11">
        <f t="shared" si="12"/>
      </c>
      <c r="AG19" s="11">
        <f t="shared" si="13"/>
      </c>
      <c r="AH19" s="11">
        <f t="shared" si="14"/>
      </c>
      <c r="AI19" s="11">
        <f t="shared" si="15"/>
      </c>
      <c r="AJ19" s="20">
        <f t="shared" si="2"/>
      </c>
      <c r="AK19" s="20">
        <f t="shared" si="16"/>
      </c>
      <c r="AL19" s="20">
        <f t="shared" si="17"/>
      </c>
      <c r="AM19" s="20">
        <f t="shared" si="18"/>
      </c>
      <c r="AN19" s="20">
        <f t="shared" si="3"/>
      </c>
    </row>
    <row r="20" spans="1:40" ht="19.5" customHeight="1">
      <c r="A20" s="99">
        <v>7</v>
      </c>
      <c r="B20" s="101" t="s">
        <v>83</v>
      </c>
      <c r="C20" s="16" t="s">
        <v>75</v>
      </c>
      <c r="D20" s="10">
        <v>12</v>
      </c>
      <c r="E20" s="10">
        <v>17</v>
      </c>
      <c r="F20" s="10"/>
      <c r="G20" s="10"/>
      <c r="H20" s="10">
        <v>121</v>
      </c>
      <c r="I20" s="10">
        <v>118</v>
      </c>
      <c r="J20" s="11">
        <f t="shared" si="0"/>
        <v>0.9166666666666667</v>
      </c>
      <c r="K20" s="15">
        <f t="shared" si="4"/>
        <v>138</v>
      </c>
      <c r="L20" s="10">
        <v>48</v>
      </c>
      <c r="M20" s="10">
        <v>22</v>
      </c>
      <c r="N20" s="15">
        <f t="shared" si="5"/>
        <v>70</v>
      </c>
      <c r="O20" s="10"/>
      <c r="P20" s="10"/>
      <c r="Q20" s="10"/>
      <c r="R20" s="11">
        <f t="shared" si="1"/>
        <v>0.5303030303030303</v>
      </c>
      <c r="S20" s="10">
        <v>68</v>
      </c>
      <c r="T20" s="10"/>
      <c r="U20" s="10"/>
      <c r="V20" s="11">
        <f t="shared" si="6"/>
        <v>5.666666666666667</v>
      </c>
      <c r="W20" s="11">
        <f t="shared" si="7"/>
        <v>0</v>
      </c>
      <c r="X20" s="15">
        <f t="shared" si="8"/>
        <v>3</v>
      </c>
      <c r="Y20" s="10"/>
      <c r="Z20" s="11">
        <f t="shared" si="9"/>
        <v>0</v>
      </c>
      <c r="AA20" s="10"/>
      <c r="AB20" s="11">
        <f t="shared" si="10"/>
        <v>0</v>
      </c>
      <c r="AC20" s="10">
        <v>3</v>
      </c>
      <c r="AD20" s="11">
        <f t="shared" si="11"/>
        <v>100</v>
      </c>
      <c r="AE20" s="10"/>
      <c r="AF20" s="11">
        <f t="shared" si="12"/>
        <v>0</v>
      </c>
      <c r="AG20" s="11">
        <f t="shared" si="13"/>
        <v>57.85123966942148</v>
      </c>
      <c r="AH20" s="11">
        <f t="shared" si="14"/>
        <v>50.72463768115942</v>
      </c>
      <c r="AI20" s="11">
        <f t="shared" si="15"/>
        <v>95.71428571428572</v>
      </c>
      <c r="AJ20" s="20">
        <f t="shared" si="2"/>
        <v>6.743801652892562</v>
      </c>
      <c r="AK20" s="20">
        <f t="shared" si="16"/>
        <v>68.57142857142857</v>
      </c>
      <c r="AL20" s="20">
        <f t="shared" si="17"/>
        <v>31.428571428571427</v>
      </c>
      <c r="AM20" s="20">
        <f t="shared" si="18"/>
        <v>0</v>
      </c>
      <c r="AN20" s="20">
        <f t="shared" si="3"/>
        <v>1.0454545454545454</v>
      </c>
    </row>
    <row r="21" spans="1:40" ht="19.5" customHeight="1">
      <c r="A21" s="100"/>
      <c r="B21" s="102"/>
      <c r="C21" s="16" t="s">
        <v>76</v>
      </c>
      <c r="D21" s="10"/>
      <c r="E21" s="10"/>
      <c r="F21" s="10"/>
      <c r="G21" s="10"/>
      <c r="H21" s="10"/>
      <c r="I21" s="10"/>
      <c r="J21" s="11">
        <f t="shared" si="0"/>
      </c>
      <c r="K21" s="15">
        <f t="shared" si="4"/>
        <v>0</v>
      </c>
      <c r="L21" s="10"/>
      <c r="M21" s="10"/>
      <c r="N21" s="15">
        <f t="shared" si="5"/>
        <v>0</v>
      </c>
      <c r="O21" s="10"/>
      <c r="P21" s="10"/>
      <c r="Q21" s="10"/>
      <c r="R21" s="11">
        <f t="shared" si="1"/>
      </c>
      <c r="S21" s="10"/>
      <c r="T21" s="10"/>
      <c r="U21" s="10"/>
      <c r="V21" s="11">
        <f t="shared" si="6"/>
      </c>
      <c r="W21" s="11">
        <f t="shared" si="7"/>
      </c>
      <c r="X21" s="15">
        <f t="shared" si="8"/>
        <v>0</v>
      </c>
      <c r="Y21" s="10"/>
      <c r="Z21" s="11">
        <f t="shared" si="9"/>
      </c>
      <c r="AA21" s="10"/>
      <c r="AB21" s="11">
        <f t="shared" si="10"/>
      </c>
      <c r="AC21" s="10"/>
      <c r="AD21" s="11">
        <f t="shared" si="11"/>
      </c>
      <c r="AE21" s="10"/>
      <c r="AF21" s="11">
        <f t="shared" si="12"/>
      </c>
      <c r="AG21" s="11">
        <f t="shared" si="13"/>
      </c>
      <c r="AH21" s="11">
        <f t="shared" si="14"/>
      </c>
      <c r="AI21" s="11">
        <f t="shared" si="15"/>
      </c>
      <c r="AJ21" s="20">
        <f t="shared" si="2"/>
      </c>
      <c r="AK21" s="20">
        <f t="shared" si="16"/>
      </c>
      <c r="AL21" s="20">
        <f t="shared" si="17"/>
      </c>
      <c r="AM21" s="20">
        <f t="shared" si="18"/>
      </c>
      <c r="AN21" s="20">
        <f t="shared" si="3"/>
      </c>
    </row>
    <row r="22" spans="1:40" ht="19.5" customHeight="1">
      <c r="A22" s="99">
        <v>8</v>
      </c>
      <c r="B22" s="101" t="s">
        <v>84</v>
      </c>
      <c r="C22" s="16" t="s">
        <v>75</v>
      </c>
      <c r="D22" s="10">
        <v>12</v>
      </c>
      <c r="E22" s="10">
        <v>15</v>
      </c>
      <c r="F22" s="10"/>
      <c r="G22" s="10"/>
      <c r="H22" s="10">
        <v>15</v>
      </c>
      <c r="I22" s="10">
        <v>15</v>
      </c>
      <c r="J22" s="11">
        <f t="shared" si="0"/>
        <v>0.11363636363636363</v>
      </c>
      <c r="K22" s="15">
        <f t="shared" si="4"/>
        <v>30</v>
      </c>
      <c r="L22" s="10">
        <v>26</v>
      </c>
      <c r="M22" s="10"/>
      <c r="N22" s="15">
        <f t="shared" si="5"/>
        <v>26</v>
      </c>
      <c r="O22" s="10"/>
      <c r="P22" s="10"/>
      <c r="Q22" s="10"/>
      <c r="R22" s="11">
        <f t="shared" si="1"/>
        <v>0.19696969696969696</v>
      </c>
      <c r="S22" s="10">
        <v>4</v>
      </c>
      <c r="T22" s="10"/>
      <c r="U22" s="10"/>
      <c r="V22" s="11">
        <f t="shared" si="6"/>
        <v>0.3333333333333333</v>
      </c>
      <c r="W22" s="11">
        <f t="shared" si="7"/>
        <v>0</v>
      </c>
      <c r="X22" s="15">
        <f t="shared" si="8"/>
        <v>3</v>
      </c>
      <c r="Y22" s="10">
        <v>3</v>
      </c>
      <c r="Z22" s="11">
        <f t="shared" si="9"/>
        <v>100</v>
      </c>
      <c r="AA22" s="10"/>
      <c r="AB22" s="11">
        <f t="shared" si="10"/>
        <v>0</v>
      </c>
      <c r="AC22" s="10"/>
      <c r="AD22" s="11">
        <f t="shared" si="11"/>
        <v>0</v>
      </c>
      <c r="AE22" s="10"/>
      <c r="AF22" s="11">
        <f t="shared" si="12"/>
        <v>0</v>
      </c>
      <c r="AG22" s="11">
        <f t="shared" si="13"/>
        <v>173.33333333333334</v>
      </c>
      <c r="AH22" s="11">
        <f t="shared" si="14"/>
        <v>86.66666666666667</v>
      </c>
      <c r="AI22" s="11">
        <f t="shared" si="15"/>
        <v>100</v>
      </c>
      <c r="AJ22" s="20">
        <f t="shared" si="2"/>
        <v>3.2</v>
      </c>
      <c r="AK22" s="20">
        <f t="shared" si="16"/>
        <v>100</v>
      </c>
      <c r="AL22" s="20">
        <f t="shared" si="17"/>
      </c>
      <c r="AM22" s="20">
        <f t="shared" si="18"/>
        <v>0</v>
      </c>
      <c r="AN22" s="20">
        <f t="shared" si="3"/>
        <v>0.22727272727272727</v>
      </c>
    </row>
    <row r="23" spans="1:40" ht="19.5" customHeight="1">
      <c r="A23" s="100"/>
      <c r="B23" s="102"/>
      <c r="C23" s="16" t="s">
        <v>76</v>
      </c>
      <c r="D23" s="10"/>
      <c r="E23" s="10"/>
      <c r="F23" s="10"/>
      <c r="G23" s="10"/>
      <c r="H23" s="10"/>
      <c r="I23" s="10"/>
      <c r="J23" s="11">
        <f t="shared" si="0"/>
      </c>
      <c r="K23" s="15">
        <f t="shared" si="4"/>
        <v>0</v>
      </c>
      <c r="L23" s="10"/>
      <c r="M23" s="10"/>
      <c r="N23" s="15">
        <f t="shared" si="5"/>
        <v>0</v>
      </c>
      <c r="O23" s="10"/>
      <c r="P23" s="10"/>
      <c r="Q23" s="10"/>
      <c r="R23" s="11">
        <f t="shared" si="1"/>
      </c>
      <c r="S23" s="10"/>
      <c r="T23" s="10"/>
      <c r="U23" s="10"/>
      <c r="V23" s="11">
        <f t="shared" si="6"/>
      </c>
      <c r="W23" s="11">
        <f t="shared" si="7"/>
      </c>
      <c r="X23" s="15">
        <f t="shared" si="8"/>
        <v>0</v>
      </c>
      <c r="Y23" s="10"/>
      <c r="Z23" s="11">
        <f t="shared" si="9"/>
      </c>
      <c r="AA23" s="10"/>
      <c r="AB23" s="11">
        <f t="shared" si="10"/>
      </c>
      <c r="AC23" s="10"/>
      <c r="AD23" s="11">
        <f t="shared" si="11"/>
      </c>
      <c r="AE23" s="10"/>
      <c r="AF23" s="11">
        <f t="shared" si="12"/>
      </c>
      <c r="AG23" s="11">
        <f t="shared" si="13"/>
      </c>
      <c r="AH23" s="11">
        <f t="shared" si="14"/>
      </c>
      <c r="AI23" s="11">
        <f t="shared" si="15"/>
      </c>
      <c r="AJ23" s="20">
        <f t="shared" si="2"/>
      </c>
      <c r="AK23" s="20">
        <f t="shared" si="16"/>
      </c>
      <c r="AL23" s="20">
        <f t="shared" si="17"/>
      </c>
      <c r="AM23" s="20">
        <f t="shared" si="18"/>
      </c>
      <c r="AN23" s="20">
        <f t="shared" si="3"/>
      </c>
    </row>
    <row r="24" spans="1:40" ht="19.5" customHeight="1">
      <c r="A24" s="99">
        <v>9</v>
      </c>
      <c r="B24" s="101" t="s">
        <v>85</v>
      </c>
      <c r="C24" s="16" t="s">
        <v>75</v>
      </c>
      <c r="D24" s="10">
        <v>12</v>
      </c>
      <c r="E24" s="10">
        <v>122</v>
      </c>
      <c r="F24" s="10"/>
      <c r="G24" s="10"/>
      <c r="H24" s="10">
        <v>318</v>
      </c>
      <c r="I24" s="10">
        <v>315</v>
      </c>
      <c r="J24" s="11">
        <f t="shared" si="0"/>
        <v>2.409090909090909</v>
      </c>
      <c r="K24" s="15">
        <f t="shared" si="4"/>
        <v>440</v>
      </c>
      <c r="L24" s="10">
        <v>257</v>
      </c>
      <c r="M24" s="10"/>
      <c r="N24" s="15">
        <f t="shared" si="5"/>
        <v>257</v>
      </c>
      <c r="O24" s="10"/>
      <c r="P24" s="10"/>
      <c r="Q24" s="10"/>
      <c r="R24" s="11">
        <f t="shared" si="1"/>
        <v>1.946969696969697</v>
      </c>
      <c r="S24" s="10">
        <v>183</v>
      </c>
      <c r="T24" s="10"/>
      <c r="U24" s="10"/>
      <c r="V24" s="11">
        <f t="shared" si="6"/>
        <v>15.25</v>
      </c>
      <c r="W24" s="11">
        <f t="shared" si="7"/>
        <v>0</v>
      </c>
      <c r="X24" s="15">
        <f t="shared" si="8"/>
        <v>8</v>
      </c>
      <c r="Y24" s="10">
        <v>5</v>
      </c>
      <c r="Z24" s="11">
        <f t="shared" si="9"/>
        <v>62.5</v>
      </c>
      <c r="AA24" s="10"/>
      <c r="AB24" s="11">
        <f t="shared" si="10"/>
        <v>0</v>
      </c>
      <c r="AC24" s="10">
        <v>3</v>
      </c>
      <c r="AD24" s="11">
        <f t="shared" si="11"/>
        <v>37.5</v>
      </c>
      <c r="AE24" s="10"/>
      <c r="AF24" s="11">
        <f t="shared" si="12"/>
        <v>0</v>
      </c>
      <c r="AG24" s="11">
        <f t="shared" si="13"/>
        <v>80.81761006289308</v>
      </c>
      <c r="AH24" s="11">
        <f t="shared" si="14"/>
        <v>58.409090909090914</v>
      </c>
      <c r="AI24" s="11">
        <f t="shared" si="15"/>
        <v>98.83268482490273</v>
      </c>
      <c r="AJ24" s="20">
        <f t="shared" si="2"/>
        <v>6.90566037735849</v>
      </c>
      <c r="AK24" s="20">
        <f t="shared" si="16"/>
        <v>100</v>
      </c>
      <c r="AL24" s="20">
        <f t="shared" si="17"/>
      </c>
      <c r="AM24" s="20">
        <f t="shared" si="18"/>
        <v>0</v>
      </c>
      <c r="AN24" s="20">
        <f t="shared" si="3"/>
        <v>3.333333333333333</v>
      </c>
    </row>
    <row r="25" spans="1:40" ht="19.5" customHeight="1">
      <c r="A25" s="100"/>
      <c r="B25" s="102"/>
      <c r="C25" s="16" t="s">
        <v>76</v>
      </c>
      <c r="D25" s="10">
        <v>12</v>
      </c>
      <c r="E25" s="10">
        <v>18</v>
      </c>
      <c r="F25" s="10"/>
      <c r="G25" s="10"/>
      <c r="H25" s="10">
        <v>28</v>
      </c>
      <c r="I25" s="10">
        <v>28</v>
      </c>
      <c r="J25" s="11">
        <f t="shared" si="0"/>
        <v>0.21212121212121213</v>
      </c>
      <c r="K25" s="15">
        <f t="shared" si="4"/>
        <v>46</v>
      </c>
      <c r="L25" s="10">
        <v>34</v>
      </c>
      <c r="M25" s="10"/>
      <c r="N25" s="15">
        <f t="shared" si="5"/>
        <v>34</v>
      </c>
      <c r="O25" s="10"/>
      <c r="P25" s="10"/>
      <c r="Q25" s="10"/>
      <c r="R25" s="11">
        <f t="shared" si="1"/>
        <v>0.25757575757575757</v>
      </c>
      <c r="S25" s="10">
        <v>12</v>
      </c>
      <c r="T25" s="10"/>
      <c r="U25" s="10"/>
      <c r="V25" s="11">
        <f t="shared" si="6"/>
        <v>1</v>
      </c>
      <c r="W25" s="11">
        <f t="shared" si="7"/>
        <v>0</v>
      </c>
      <c r="X25" s="15">
        <f t="shared" si="8"/>
        <v>0</v>
      </c>
      <c r="Y25" s="10"/>
      <c r="Z25" s="11">
        <f t="shared" si="9"/>
      </c>
      <c r="AA25" s="10"/>
      <c r="AB25" s="11">
        <f t="shared" si="10"/>
      </c>
      <c r="AC25" s="10"/>
      <c r="AD25" s="11">
        <f t="shared" si="11"/>
      </c>
      <c r="AE25" s="10"/>
      <c r="AF25" s="11">
        <f t="shared" si="12"/>
      </c>
      <c r="AG25" s="11">
        <f t="shared" si="13"/>
        <v>121.42857142857142</v>
      </c>
      <c r="AH25" s="11">
        <f t="shared" si="14"/>
        <v>73.91304347826086</v>
      </c>
      <c r="AI25" s="11">
        <f t="shared" si="15"/>
        <v>100</v>
      </c>
      <c r="AJ25" s="20">
        <f t="shared" si="2"/>
        <v>5.142857142857143</v>
      </c>
      <c r="AK25" s="20">
        <f t="shared" si="16"/>
        <v>100</v>
      </c>
      <c r="AL25" s="20">
        <f t="shared" si="17"/>
      </c>
      <c r="AM25" s="20">
        <f t="shared" si="18"/>
        <v>0</v>
      </c>
      <c r="AN25" s="20">
        <f t="shared" si="3"/>
        <v>0.3484848484848485</v>
      </c>
    </row>
    <row r="26" spans="1:40" ht="19.5" customHeight="1">
      <c r="A26" s="99">
        <v>10</v>
      </c>
      <c r="B26" s="101" t="s">
        <v>86</v>
      </c>
      <c r="C26" s="16" t="s">
        <v>75</v>
      </c>
      <c r="D26" s="10">
        <v>7</v>
      </c>
      <c r="E26" s="10"/>
      <c r="F26" s="10"/>
      <c r="G26" s="10"/>
      <c r="H26" s="10">
        <v>7</v>
      </c>
      <c r="I26" s="10">
        <v>7</v>
      </c>
      <c r="J26" s="11">
        <f t="shared" si="0"/>
        <v>0.09090909090909091</v>
      </c>
      <c r="K26" s="15">
        <f t="shared" si="4"/>
        <v>7</v>
      </c>
      <c r="L26" s="10">
        <v>4</v>
      </c>
      <c r="M26" s="10"/>
      <c r="N26" s="15">
        <f t="shared" si="5"/>
        <v>4</v>
      </c>
      <c r="O26" s="10"/>
      <c r="P26" s="10"/>
      <c r="Q26" s="10"/>
      <c r="R26" s="11">
        <f t="shared" si="1"/>
        <v>0.051948051948051945</v>
      </c>
      <c r="S26" s="10">
        <v>3</v>
      </c>
      <c r="T26" s="10"/>
      <c r="U26" s="10"/>
      <c r="V26" s="11">
        <f t="shared" si="6"/>
        <v>0.42857142857142855</v>
      </c>
      <c r="W26" s="11">
        <f t="shared" si="7"/>
        <v>0</v>
      </c>
      <c r="X26" s="15">
        <f t="shared" si="8"/>
        <v>0</v>
      </c>
      <c r="Y26" s="10"/>
      <c r="Z26" s="11">
        <f t="shared" si="9"/>
      </c>
      <c r="AA26" s="10"/>
      <c r="AB26" s="11">
        <f t="shared" si="10"/>
      </c>
      <c r="AC26" s="10"/>
      <c r="AD26" s="11">
        <f t="shared" si="11"/>
      </c>
      <c r="AE26" s="10"/>
      <c r="AF26" s="11">
        <f t="shared" si="12"/>
      </c>
      <c r="AG26" s="11">
        <f t="shared" si="13"/>
        <v>57.14285714285714</v>
      </c>
      <c r="AH26" s="11">
        <f t="shared" si="14"/>
        <v>57.14285714285714</v>
      </c>
      <c r="AI26" s="11">
        <f t="shared" si="15"/>
        <v>100</v>
      </c>
      <c r="AJ26" s="20">
        <f t="shared" si="2"/>
        <v>5.142857142857143</v>
      </c>
      <c r="AK26" s="20">
        <f t="shared" si="16"/>
        <v>100</v>
      </c>
      <c r="AL26" s="20">
        <f t="shared" si="17"/>
      </c>
      <c r="AM26" s="20">
        <f t="shared" si="18"/>
        <v>0</v>
      </c>
      <c r="AN26" s="20">
        <f t="shared" si="3"/>
        <v>0.09090909090909091</v>
      </c>
    </row>
    <row r="27" spans="1:40" ht="19.5" customHeight="1">
      <c r="A27" s="100"/>
      <c r="B27" s="102"/>
      <c r="C27" s="16" t="s">
        <v>76</v>
      </c>
      <c r="D27" s="10"/>
      <c r="E27" s="10"/>
      <c r="F27" s="10"/>
      <c r="G27" s="10"/>
      <c r="H27" s="10"/>
      <c r="I27" s="10"/>
      <c r="J27" s="11">
        <f t="shared" si="0"/>
      </c>
      <c r="K27" s="15">
        <f t="shared" si="4"/>
        <v>0</v>
      </c>
      <c r="L27" s="10"/>
      <c r="M27" s="10"/>
      <c r="N27" s="15">
        <f t="shared" si="5"/>
        <v>0</v>
      </c>
      <c r="O27" s="10"/>
      <c r="P27" s="10"/>
      <c r="Q27" s="10"/>
      <c r="R27" s="11">
        <f t="shared" si="1"/>
      </c>
      <c r="S27" s="10"/>
      <c r="T27" s="10"/>
      <c r="U27" s="10"/>
      <c r="V27" s="11">
        <f t="shared" si="6"/>
      </c>
      <c r="W27" s="11">
        <f t="shared" si="7"/>
      </c>
      <c r="X27" s="15">
        <f t="shared" si="8"/>
        <v>0</v>
      </c>
      <c r="Y27" s="10"/>
      <c r="Z27" s="11">
        <f t="shared" si="9"/>
      </c>
      <c r="AA27" s="10"/>
      <c r="AB27" s="11">
        <f t="shared" si="10"/>
      </c>
      <c r="AC27" s="10"/>
      <c r="AD27" s="11">
        <f t="shared" si="11"/>
      </c>
      <c r="AE27" s="10"/>
      <c r="AF27" s="11">
        <f t="shared" si="12"/>
      </c>
      <c r="AG27" s="11">
        <f t="shared" si="13"/>
      </c>
      <c r="AH27" s="11">
        <f t="shared" si="14"/>
      </c>
      <c r="AI27" s="11">
        <f t="shared" si="15"/>
      </c>
      <c r="AJ27" s="20">
        <f t="shared" si="2"/>
      </c>
      <c r="AK27" s="20">
        <f t="shared" si="16"/>
      </c>
      <c r="AL27" s="20">
        <f t="shared" si="17"/>
      </c>
      <c r="AM27" s="20">
        <f t="shared" si="18"/>
      </c>
      <c r="AN27" s="20">
        <f t="shared" si="3"/>
      </c>
    </row>
    <row r="28" spans="1:40" s="6" customFormat="1" ht="19.5" customHeight="1">
      <c r="A28" s="124" t="s">
        <v>89</v>
      </c>
      <c r="B28" s="125"/>
      <c r="C28" s="17" t="s">
        <v>75</v>
      </c>
      <c r="D28" s="18">
        <v>12</v>
      </c>
      <c r="E28" s="12">
        <f aca="true" t="shared" si="19" ref="E28:I29">SUM(E8,E10,E12,E14,E16,E18,E20,E22,E24,E26)</f>
        <v>3109</v>
      </c>
      <c r="F28" s="12">
        <f t="shared" si="19"/>
        <v>1</v>
      </c>
      <c r="G28" s="12">
        <f t="shared" si="19"/>
        <v>1</v>
      </c>
      <c r="H28" s="12">
        <f t="shared" si="19"/>
        <v>7316</v>
      </c>
      <c r="I28" s="12">
        <f t="shared" si="19"/>
        <v>7113</v>
      </c>
      <c r="J28" s="14">
        <f t="shared" si="0"/>
        <v>55.42424242424242</v>
      </c>
      <c r="K28" s="12">
        <f aca="true" t="shared" si="20" ref="K28:K35">E28+H28</f>
        <v>10425</v>
      </c>
      <c r="L28" s="12">
        <f>SUM(L8,L10,L12,L14,L16,L18,L20,L22,L24,L26)</f>
        <v>7051</v>
      </c>
      <c r="M28" s="12">
        <f>SUM(M8,M10,M12,M14,M16,M18,M20,M22,M24,M26)</f>
        <v>630</v>
      </c>
      <c r="N28" s="12">
        <f aca="true" t="shared" si="21" ref="N28:N35">L28+M28</f>
        <v>7681</v>
      </c>
      <c r="O28" s="12">
        <f aca="true" t="shared" si="22" ref="O28:Q29">SUM(O8,O10,O12,O14,O16,O18,O20,O22,O24,O26)</f>
        <v>0</v>
      </c>
      <c r="P28" s="12">
        <f t="shared" si="22"/>
        <v>0</v>
      </c>
      <c r="Q28" s="12">
        <f t="shared" si="22"/>
        <v>0</v>
      </c>
      <c r="R28" s="14">
        <f t="shared" si="1"/>
        <v>58.189393939393945</v>
      </c>
      <c r="S28" s="12">
        <f aca="true" t="shared" si="23" ref="S28:U29">SUM(S8,S10,S12,S14,S16,S18,S20,S22,S24,S26)</f>
        <v>2744</v>
      </c>
      <c r="T28" s="12">
        <f t="shared" si="23"/>
        <v>4</v>
      </c>
      <c r="U28" s="12">
        <f t="shared" si="23"/>
        <v>4</v>
      </c>
      <c r="V28" s="14">
        <f aca="true" t="shared" si="24" ref="V28:V35">IF((D28=0),"",(S28/D28))</f>
        <v>228.66666666666666</v>
      </c>
      <c r="W28" s="14">
        <f aca="true" t="shared" si="25" ref="W28:W35">IF((D28=0),"",(T28/D28))</f>
        <v>0.3333333333333333</v>
      </c>
      <c r="X28" s="12">
        <f t="shared" si="8"/>
        <v>756</v>
      </c>
      <c r="Y28" s="12">
        <f>SUM(Y8,Y10,Y12,Y14,Y16,Y18,Y20,Y22,Y24,Y26)</f>
        <v>437</v>
      </c>
      <c r="Z28" s="14">
        <f aca="true" t="shared" si="26" ref="Z28:Z35">IF((X28=0),"",((Y28/X28)*100))</f>
        <v>57.804232804232804</v>
      </c>
      <c r="AA28" s="12">
        <f>SUM(AA8,AA10,AA12,AA14,AA16,AA18,AA20,AA22,AA24,AA26)</f>
        <v>116</v>
      </c>
      <c r="AB28" s="14">
        <f aca="true" t="shared" si="27" ref="AB28:AB35">IF((X28=0),"",((AA28/X28)*100))</f>
        <v>15.343915343915343</v>
      </c>
      <c r="AC28" s="12">
        <f>SUM(AC8,AC10,AC12,AC14,AC16,AC18,AC20,AC22,AC24,AC26)</f>
        <v>203</v>
      </c>
      <c r="AD28" s="14">
        <f aca="true" t="shared" si="28" ref="AD28:AD35">IF((X28=0),"",((AC28/X28)*100))</f>
        <v>26.851851851851855</v>
      </c>
      <c r="AE28" s="12">
        <f>SUM(AE8,AE10,AE12,AE14,AE16,AE18,AE20,AE22,AE24,AE26)</f>
        <v>0</v>
      </c>
      <c r="AF28" s="14">
        <f aca="true" t="shared" si="29" ref="AF28:AF34">IF((X28=0),"",((AE28/X28)*100))</f>
        <v>0</v>
      </c>
      <c r="AG28" s="14">
        <f aca="true" t="shared" si="30" ref="AG28:AG34">IF((H28=0),"",((N28/H28)*100))</f>
        <v>104.98906506287588</v>
      </c>
      <c r="AH28" s="14">
        <f aca="true" t="shared" si="31" ref="AH28:AH34">IF((K28=0),"",((N28/K28)*100))</f>
        <v>73.67865707434052</v>
      </c>
      <c r="AI28" s="14">
        <f aca="true" t="shared" si="32" ref="AI28:AI34">IF((N28=0),"",((((N28-AA28)-AC28)/N28)*100))</f>
        <v>95.84689493555527</v>
      </c>
      <c r="AJ28" s="21">
        <f t="shared" si="2"/>
        <v>4.500820120284309</v>
      </c>
      <c r="AK28" s="21">
        <f aca="true" t="shared" si="33" ref="AK28:AK34">IF((L28=0),"",((L28/N28)*100))</f>
        <v>91.79794297617498</v>
      </c>
      <c r="AL28" s="21">
        <f aca="true" t="shared" si="34" ref="AL28:AL34">IF((M28=0),"",((M28/N28)*100))</f>
        <v>8.202057023825022</v>
      </c>
      <c r="AM28" s="21">
        <f aca="true" t="shared" si="35" ref="AM28:AM34">IF((N28=0),"",((Q28/N28)*100))</f>
        <v>0</v>
      </c>
      <c r="AN28" s="21">
        <f t="shared" si="3"/>
        <v>78.97727272727273</v>
      </c>
    </row>
    <row r="29" spans="1:40" s="6" customFormat="1" ht="19.5" customHeight="1">
      <c r="A29" s="126"/>
      <c r="B29" s="127"/>
      <c r="C29" s="17" t="s">
        <v>76</v>
      </c>
      <c r="D29" s="18">
        <v>12</v>
      </c>
      <c r="E29" s="12">
        <f t="shared" si="19"/>
        <v>53</v>
      </c>
      <c r="F29" s="12">
        <f t="shared" si="19"/>
        <v>0</v>
      </c>
      <c r="G29" s="12">
        <f t="shared" si="19"/>
        <v>0</v>
      </c>
      <c r="H29" s="12">
        <f t="shared" si="19"/>
        <v>92</v>
      </c>
      <c r="I29" s="12">
        <f t="shared" si="19"/>
        <v>92</v>
      </c>
      <c r="J29" s="14">
        <f t="shared" si="0"/>
        <v>0.696969696969697</v>
      </c>
      <c r="K29" s="12">
        <f t="shared" si="20"/>
        <v>145</v>
      </c>
      <c r="L29" s="12">
        <f>SUM(L9,L11,L13,L15,L17,L19,L21,L23,L25,L27)</f>
        <v>105</v>
      </c>
      <c r="M29" s="12">
        <f>SUM(M9,M11,M13,M15,M17,M19,M21,M23,M25,M27)</f>
        <v>2</v>
      </c>
      <c r="N29" s="12">
        <f t="shared" si="21"/>
        <v>107</v>
      </c>
      <c r="O29" s="12">
        <f t="shared" si="22"/>
        <v>0</v>
      </c>
      <c r="P29" s="12">
        <f t="shared" si="22"/>
        <v>0</v>
      </c>
      <c r="Q29" s="12">
        <f t="shared" si="22"/>
        <v>0</v>
      </c>
      <c r="R29" s="14">
        <f t="shared" si="1"/>
        <v>0.8106060606060606</v>
      </c>
      <c r="S29" s="12">
        <f t="shared" si="23"/>
        <v>38</v>
      </c>
      <c r="T29" s="12">
        <f t="shared" si="23"/>
        <v>0</v>
      </c>
      <c r="U29" s="12">
        <f t="shared" si="23"/>
        <v>0</v>
      </c>
      <c r="V29" s="14">
        <f t="shared" si="24"/>
        <v>3.1666666666666665</v>
      </c>
      <c r="W29" s="14">
        <f t="shared" si="25"/>
        <v>0</v>
      </c>
      <c r="X29" s="12">
        <f t="shared" si="8"/>
        <v>0</v>
      </c>
      <c r="Y29" s="12">
        <f>SUM(Y9,Y11,Y13,Y15,Y17,Y19,Y21,Y23,Y25,Y27)</f>
        <v>0</v>
      </c>
      <c r="Z29" s="14">
        <f t="shared" si="26"/>
      </c>
      <c r="AA29" s="12">
        <f>SUM(AA9,AA11,AA13,AA15,AA17,AA19,AA21,AA23,AA25,AA27)</f>
        <v>0</v>
      </c>
      <c r="AB29" s="14">
        <f t="shared" si="27"/>
      </c>
      <c r="AC29" s="12">
        <f>SUM(AC9,AC11,AC13,AC15,AC17,AC19,AC21,AC23,AC25,AC27)</f>
        <v>0</v>
      </c>
      <c r="AD29" s="14">
        <f t="shared" si="28"/>
      </c>
      <c r="AE29" s="12">
        <f>SUM(AE9,AE11,AE13,AE15,AE17,AE19,AE21,AE23,AE25,AE27)</f>
        <v>0</v>
      </c>
      <c r="AF29" s="14">
        <f t="shared" si="29"/>
      </c>
      <c r="AG29" s="14">
        <f t="shared" si="30"/>
        <v>116.30434782608697</v>
      </c>
      <c r="AH29" s="14">
        <f t="shared" si="31"/>
        <v>73.79310344827587</v>
      </c>
      <c r="AI29" s="14">
        <f t="shared" si="32"/>
        <v>100</v>
      </c>
      <c r="AJ29" s="21">
        <f t="shared" si="2"/>
        <v>4.956521739130435</v>
      </c>
      <c r="AK29" s="21">
        <f t="shared" si="33"/>
        <v>98.13084112149532</v>
      </c>
      <c r="AL29" s="21">
        <f t="shared" si="34"/>
        <v>1.8691588785046727</v>
      </c>
      <c r="AM29" s="21">
        <f t="shared" si="35"/>
        <v>0</v>
      </c>
      <c r="AN29" s="21">
        <f t="shared" si="3"/>
        <v>1.0984848484848486</v>
      </c>
    </row>
    <row r="30" spans="1:40" ht="19.5" customHeight="1">
      <c r="A30" s="13">
        <v>11</v>
      </c>
      <c r="B30" s="103" t="s">
        <v>91</v>
      </c>
      <c r="C30" s="103"/>
      <c r="D30" s="19"/>
      <c r="E30" s="10"/>
      <c r="F30" s="10"/>
      <c r="G30" s="10"/>
      <c r="H30" s="10"/>
      <c r="I30" s="10"/>
      <c r="J30" s="11">
        <f t="shared" si="0"/>
      </c>
      <c r="K30" s="15">
        <f t="shared" si="20"/>
        <v>0</v>
      </c>
      <c r="L30" s="10"/>
      <c r="M30" s="10"/>
      <c r="N30" s="15">
        <f t="shared" si="21"/>
        <v>0</v>
      </c>
      <c r="O30" s="10"/>
      <c r="P30" s="10"/>
      <c r="Q30" s="10"/>
      <c r="R30" s="11">
        <f t="shared" si="1"/>
      </c>
      <c r="S30" s="10"/>
      <c r="T30" s="10"/>
      <c r="U30" s="10"/>
      <c r="V30" s="11">
        <f t="shared" si="24"/>
      </c>
      <c r="W30" s="11">
        <f t="shared" si="25"/>
      </c>
      <c r="X30" s="15">
        <f t="shared" si="8"/>
        <v>0</v>
      </c>
      <c r="Y30" s="10"/>
      <c r="Z30" s="11">
        <f t="shared" si="26"/>
      </c>
      <c r="AA30" s="10"/>
      <c r="AB30" s="11">
        <f t="shared" si="27"/>
      </c>
      <c r="AC30" s="10"/>
      <c r="AD30" s="11">
        <f t="shared" si="28"/>
      </c>
      <c r="AE30" s="10"/>
      <c r="AF30" s="11">
        <f t="shared" si="29"/>
      </c>
      <c r="AG30" s="11">
        <f t="shared" si="30"/>
      </c>
      <c r="AH30" s="11">
        <f t="shared" si="31"/>
      </c>
      <c r="AI30" s="11">
        <f t="shared" si="32"/>
      </c>
      <c r="AJ30" s="20">
        <f t="shared" si="2"/>
      </c>
      <c r="AK30" s="20">
        <f t="shared" si="33"/>
      </c>
      <c r="AL30" s="20">
        <f t="shared" si="34"/>
      </c>
      <c r="AM30" s="20">
        <f t="shared" si="35"/>
      </c>
      <c r="AN30" s="20">
        <f t="shared" si="3"/>
      </c>
    </row>
    <row r="31" spans="1:40" s="6" customFormat="1" ht="19.5" customHeight="1">
      <c r="A31" s="128" t="s">
        <v>90</v>
      </c>
      <c r="B31" s="128"/>
      <c r="C31" s="129"/>
      <c r="D31" s="18">
        <v>12</v>
      </c>
      <c r="E31" s="12">
        <f>SUM(E28:E30)</f>
        <v>3162</v>
      </c>
      <c r="F31" s="12">
        <f>SUM(F28:F30)</f>
        <v>1</v>
      </c>
      <c r="G31" s="12">
        <f>SUM(G28:G30)</f>
        <v>1</v>
      </c>
      <c r="H31" s="12">
        <f>SUM(H28:H30)</f>
        <v>7408</v>
      </c>
      <c r="I31" s="12">
        <f>SUM(I28:I30)</f>
        <v>7205</v>
      </c>
      <c r="J31" s="14">
        <f t="shared" si="0"/>
        <v>56.121212121212125</v>
      </c>
      <c r="K31" s="12">
        <f t="shared" si="20"/>
        <v>10570</v>
      </c>
      <c r="L31" s="12">
        <f>SUM(L28:L30)</f>
        <v>7156</v>
      </c>
      <c r="M31" s="12">
        <f>SUM(M28:M30)</f>
        <v>632</v>
      </c>
      <c r="N31" s="12">
        <f t="shared" si="21"/>
        <v>7788</v>
      </c>
      <c r="O31" s="12">
        <f>SUM(O28:O30)</f>
        <v>0</v>
      </c>
      <c r="P31" s="12">
        <f>SUM(P28:P30)</f>
        <v>0</v>
      </c>
      <c r="Q31" s="12">
        <f>SUM(Q28:Q30)</f>
        <v>0</v>
      </c>
      <c r="R31" s="14">
        <f t="shared" si="1"/>
        <v>59</v>
      </c>
      <c r="S31" s="12">
        <f>SUM(S28:S30)</f>
        <v>2782</v>
      </c>
      <c r="T31" s="12">
        <f>SUM(T28:T30)</f>
        <v>4</v>
      </c>
      <c r="U31" s="12">
        <f>SUM(U28:U30)</f>
        <v>4</v>
      </c>
      <c r="V31" s="14">
        <f t="shared" si="24"/>
        <v>231.83333333333334</v>
      </c>
      <c r="W31" s="14">
        <f t="shared" si="25"/>
        <v>0.3333333333333333</v>
      </c>
      <c r="X31" s="12">
        <f t="shared" si="8"/>
        <v>756</v>
      </c>
      <c r="Y31" s="12">
        <f>SUM(Y28:Y30)</f>
        <v>437</v>
      </c>
      <c r="Z31" s="14">
        <f t="shared" si="26"/>
        <v>57.804232804232804</v>
      </c>
      <c r="AA31" s="12">
        <f>SUM(AA28:AA30)</f>
        <v>116</v>
      </c>
      <c r="AB31" s="14">
        <f t="shared" si="27"/>
        <v>15.343915343915343</v>
      </c>
      <c r="AC31" s="12">
        <f>SUM(AC28:AC30)</f>
        <v>203</v>
      </c>
      <c r="AD31" s="14">
        <f t="shared" si="28"/>
        <v>26.851851851851855</v>
      </c>
      <c r="AE31" s="12">
        <f>SUM(AE28:AE30)</f>
        <v>0</v>
      </c>
      <c r="AF31" s="14">
        <f t="shared" si="29"/>
        <v>0</v>
      </c>
      <c r="AG31" s="14">
        <f t="shared" si="30"/>
        <v>105.12958963282937</v>
      </c>
      <c r="AH31" s="14">
        <f t="shared" si="31"/>
        <v>73.6802270577105</v>
      </c>
      <c r="AI31" s="14">
        <f t="shared" si="32"/>
        <v>95.90395480225989</v>
      </c>
      <c r="AJ31" s="21">
        <f t="shared" si="2"/>
        <v>4.506479481641469</v>
      </c>
      <c r="AK31" s="21">
        <f t="shared" si="33"/>
        <v>91.88495120698511</v>
      </c>
      <c r="AL31" s="21">
        <f t="shared" si="34"/>
        <v>8.115048793014894</v>
      </c>
      <c r="AM31" s="21">
        <f t="shared" si="35"/>
        <v>0</v>
      </c>
      <c r="AN31" s="21">
        <f t="shared" si="3"/>
        <v>80.07575757575758</v>
      </c>
    </row>
    <row r="32" spans="1:40" ht="19.5" customHeight="1">
      <c r="A32" s="13">
        <v>12</v>
      </c>
      <c r="B32" s="103" t="s">
        <v>93</v>
      </c>
      <c r="C32" s="103"/>
      <c r="D32" s="19">
        <v>12</v>
      </c>
      <c r="E32" s="10">
        <v>229</v>
      </c>
      <c r="F32" s="10"/>
      <c r="G32" s="10"/>
      <c r="H32" s="10">
        <v>941</v>
      </c>
      <c r="I32" s="10">
        <v>941</v>
      </c>
      <c r="J32" s="11">
        <f t="shared" si="0"/>
        <v>7.128787878787879</v>
      </c>
      <c r="K32" s="15">
        <f t="shared" si="20"/>
        <v>1170</v>
      </c>
      <c r="L32" s="10"/>
      <c r="M32" s="10">
        <v>1100</v>
      </c>
      <c r="N32" s="15">
        <f t="shared" si="21"/>
        <v>1100</v>
      </c>
      <c r="O32" s="10"/>
      <c r="P32" s="10"/>
      <c r="Q32" s="10"/>
      <c r="R32" s="11">
        <f t="shared" si="1"/>
        <v>8.333333333333334</v>
      </c>
      <c r="S32" s="10">
        <v>70</v>
      </c>
      <c r="T32" s="10"/>
      <c r="U32" s="10"/>
      <c r="V32" s="11">
        <f t="shared" si="24"/>
        <v>5.833333333333333</v>
      </c>
      <c r="W32" s="11">
        <f t="shared" si="25"/>
        <v>0</v>
      </c>
      <c r="X32" s="15">
        <f t="shared" si="8"/>
        <v>0</v>
      </c>
      <c r="Y32" s="10"/>
      <c r="Z32" s="11">
        <f t="shared" si="26"/>
      </c>
      <c r="AA32" s="10"/>
      <c r="AB32" s="11">
        <f t="shared" si="27"/>
      </c>
      <c r="AC32" s="10"/>
      <c r="AD32" s="11">
        <f t="shared" si="28"/>
      </c>
      <c r="AE32" s="10"/>
      <c r="AF32" s="11">
        <f t="shared" si="29"/>
      </c>
      <c r="AG32" s="11">
        <f t="shared" si="30"/>
        <v>116.89691817215729</v>
      </c>
      <c r="AH32" s="11">
        <f t="shared" si="31"/>
        <v>94.01709401709401</v>
      </c>
      <c r="AI32" s="11">
        <f t="shared" si="32"/>
        <v>100</v>
      </c>
      <c r="AJ32" s="20">
        <f t="shared" si="2"/>
        <v>0.8926673751328374</v>
      </c>
      <c r="AK32" s="20">
        <f t="shared" si="33"/>
      </c>
      <c r="AL32" s="20">
        <f t="shared" si="34"/>
        <v>100</v>
      </c>
      <c r="AM32" s="20">
        <f t="shared" si="35"/>
        <v>0</v>
      </c>
      <c r="AN32" s="20">
        <f t="shared" si="3"/>
        <v>8.863636363636363</v>
      </c>
    </row>
    <row r="33" spans="1:40" s="6" customFormat="1" ht="19.5" customHeight="1">
      <c r="A33" s="128" t="s">
        <v>92</v>
      </c>
      <c r="B33" s="128"/>
      <c r="C33" s="129"/>
      <c r="D33" s="18">
        <v>12</v>
      </c>
      <c r="E33" s="12">
        <f>SUM(E31:E32)</f>
        <v>3391</v>
      </c>
      <c r="F33" s="12">
        <f>SUM(F31:F32)</f>
        <v>1</v>
      </c>
      <c r="G33" s="12">
        <f>SUM(G31:G32)</f>
        <v>1</v>
      </c>
      <c r="H33" s="12">
        <f>SUM(H31:H32)</f>
        <v>8349</v>
      </c>
      <c r="I33" s="12">
        <f>SUM(I31:I32)</f>
        <v>8146</v>
      </c>
      <c r="J33" s="14">
        <f t="shared" si="0"/>
        <v>63.25</v>
      </c>
      <c r="K33" s="12">
        <f t="shared" si="20"/>
        <v>11740</v>
      </c>
      <c r="L33" s="12">
        <f>SUM(L31:L32)</f>
        <v>7156</v>
      </c>
      <c r="M33" s="12">
        <f>SUM(M31:M32)</f>
        <v>1732</v>
      </c>
      <c r="N33" s="12">
        <f t="shared" si="21"/>
        <v>8888</v>
      </c>
      <c r="O33" s="12">
        <f>SUM(O31:O32)</f>
        <v>0</v>
      </c>
      <c r="P33" s="12">
        <f>SUM(P31:P32)</f>
        <v>0</v>
      </c>
      <c r="Q33" s="12">
        <f>SUM(Q31:Q32)</f>
        <v>0</v>
      </c>
      <c r="R33" s="14">
        <f t="shared" si="1"/>
        <v>67.33333333333333</v>
      </c>
      <c r="S33" s="12">
        <f>SUM(S31:S32)</f>
        <v>2852</v>
      </c>
      <c r="T33" s="12">
        <f>SUM(T31:T32)</f>
        <v>4</v>
      </c>
      <c r="U33" s="12">
        <f>SUM(U31:U32)</f>
        <v>4</v>
      </c>
      <c r="V33" s="14">
        <f>IF((D33=0),"",(S33/D33))</f>
        <v>237.66666666666666</v>
      </c>
      <c r="W33" s="14">
        <f t="shared" si="25"/>
        <v>0.3333333333333333</v>
      </c>
      <c r="X33" s="12">
        <f t="shared" si="8"/>
        <v>756</v>
      </c>
      <c r="Y33" s="12">
        <f aca="true" t="shared" si="36" ref="Y33:AE33">SUM(Y31:Y32)</f>
        <v>437</v>
      </c>
      <c r="Z33" s="14">
        <f t="shared" si="26"/>
        <v>57.804232804232804</v>
      </c>
      <c r="AA33" s="12">
        <f t="shared" si="36"/>
        <v>116</v>
      </c>
      <c r="AB33" s="14">
        <f t="shared" si="27"/>
        <v>15.343915343915343</v>
      </c>
      <c r="AC33" s="12">
        <f t="shared" si="36"/>
        <v>203</v>
      </c>
      <c r="AD33" s="14">
        <f t="shared" si="28"/>
        <v>26.851851851851855</v>
      </c>
      <c r="AE33" s="12">
        <f t="shared" si="36"/>
        <v>0</v>
      </c>
      <c r="AF33" s="14">
        <f t="shared" si="29"/>
        <v>0</v>
      </c>
      <c r="AG33" s="14">
        <f t="shared" si="30"/>
        <v>106.4558629776021</v>
      </c>
      <c r="AH33" s="14">
        <f t="shared" si="31"/>
        <v>75.70698466780239</v>
      </c>
      <c r="AI33" s="14">
        <f t="shared" si="32"/>
        <v>96.4108910891089</v>
      </c>
      <c r="AJ33" s="21">
        <f t="shared" si="2"/>
        <v>4.099173553719008</v>
      </c>
      <c r="AK33" s="21">
        <f t="shared" si="33"/>
        <v>80.51305130513052</v>
      </c>
      <c r="AL33" s="21">
        <f t="shared" si="34"/>
        <v>19.48694869486949</v>
      </c>
      <c r="AM33" s="21">
        <f t="shared" si="35"/>
        <v>0</v>
      </c>
      <c r="AN33" s="21">
        <f t="shared" si="3"/>
        <v>88.93939393939394</v>
      </c>
    </row>
    <row r="34" spans="1:40" ht="19.5" customHeight="1">
      <c r="A34" s="13">
        <v>13</v>
      </c>
      <c r="B34" s="103" t="s">
        <v>102</v>
      </c>
      <c r="C34" s="103"/>
      <c r="D34" s="19">
        <v>12</v>
      </c>
      <c r="E34" s="10">
        <v>2695</v>
      </c>
      <c r="F34" s="10"/>
      <c r="G34" s="10"/>
      <c r="H34" s="10">
        <v>2870</v>
      </c>
      <c r="I34" s="10">
        <v>2870</v>
      </c>
      <c r="J34" s="11">
        <f t="shared" si="0"/>
        <v>21.742424242424242</v>
      </c>
      <c r="K34" s="15">
        <f t="shared" si="20"/>
        <v>5565</v>
      </c>
      <c r="L34" s="10">
        <v>3671</v>
      </c>
      <c r="M34" s="10"/>
      <c r="N34" s="15">
        <f t="shared" si="21"/>
        <v>3671</v>
      </c>
      <c r="O34" s="10"/>
      <c r="P34" s="10"/>
      <c r="Q34" s="10"/>
      <c r="R34" s="11">
        <f t="shared" si="1"/>
        <v>27.810606060606062</v>
      </c>
      <c r="S34" s="10">
        <v>1894</v>
      </c>
      <c r="T34" s="10"/>
      <c r="U34" s="10"/>
      <c r="V34" s="11">
        <f t="shared" si="24"/>
        <v>157.83333333333334</v>
      </c>
      <c r="W34" s="11">
        <f t="shared" si="25"/>
        <v>0</v>
      </c>
      <c r="X34" s="15">
        <f t="shared" si="8"/>
        <v>0</v>
      </c>
      <c r="Y34" s="10"/>
      <c r="Z34" s="11">
        <f t="shared" si="26"/>
      </c>
      <c r="AA34" s="10"/>
      <c r="AB34" s="11">
        <f t="shared" si="27"/>
      </c>
      <c r="AC34" s="10"/>
      <c r="AD34" s="11">
        <f t="shared" si="28"/>
      </c>
      <c r="AE34" s="10"/>
      <c r="AF34" s="11">
        <f t="shared" si="29"/>
      </c>
      <c r="AG34" s="11">
        <f t="shared" si="30"/>
        <v>127.90940766550523</v>
      </c>
      <c r="AH34" s="11">
        <f t="shared" si="31"/>
        <v>65.96585804132974</v>
      </c>
      <c r="AI34" s="11">
        <f t="shared" si="32"/>
        <v>100</v>
      </c>
      <c r="AJ34" s="20">
        <f t="shared" si="2"/>
        <v>7.919163763066202</v>
      </c>
      <c r="AK34" s="20">
        <f t="shared" si="33"/>
        <v>100</v>
      </c>
      <c r="AL34" s="20">
        <f t="shared" si="34"/>
      </c>
      <c r="AM34" s="20">
        <f t="shared" si="35"/>
        <v>0</v>
      </c>
      <c r="AN34" s="20">
        <f t="shared" si="3"/>
        <v>42.15909090909091</v>
      </c>
    </row>
    <row r="35" spans="1:40" ht="19.5" customHeight="1">
      <c r="A35" s="104" t="s">
        <v>103</v>
      </c>
      <c r="B35" s="105"/>
      <c r="C35" s="105"/>
      <c r="D35" s="18">
        <v>12</v>
      </c>
      <c r="E35" s="12">
        <f>SUM(E33:E34)</f>
        <v>6086</v>
      </c>
      <c r="F35" s="12">
        <f>SUM(F33:F34)</f>
        <v>1</v>
      </c>
      <c r="G35" s="12">
        <f>SUM(G33:G34)</f>
        <v>1</v>
      </c>
      <c r="H35" s="12">
        <f>SUM(H33:H34)</f>
        <v>11219</v>
      </c>
      <c r="I35" s="12">
        <f>SUM(I33:I34)</f>
        <v>11016</v>
      </c>
      <c r="J35" s="14">
        <f t="shared" si="0"/>
        <v>84.99242424242424</v>
      </c>
      <c r="K35" s="12">
        <f t="shared" si="20"/>
        <v>17305</v>
      </c>
      <c r="L35" s="12">
        <f>SUM(L33:L34)</f>
        <v>10827</v>
      </c>
      <c r="M35" s="12">
        <f>SUM(M33:M34)</f>
        <v>1732</v>
      </c>
      <c r="N35" s="12">
        <f t="shared" si="21"/>
        <v>12559</v>
      </c>
      <c r="O35" s="12">
        <f>SUM(O33:O34)</f>
        <v>0</v>
      </c>
      <c r="P35" s="12">
        <f>SUM(P33:P34)</f>
        <v>0</v>
      </c>
      <c r="Q35" s="12">
        <f>SUM(Q33:Q34)</f>
        <v>0</v>
      </c>
      <c r="R35" s="14">
        <f t="shared" si="1"/>
        <v>95.14393939393939</v>
      </c>
      <c r="S35" s="12">
        <f>SUM(S33:S34)</f>
        <v>4746</v>
      </c>
      <c r="T35" s="12">
        <f>SUM(T33:T34)</f>
        <v>4</v>
      </c>
      <c r="U35" s="12">
        <f>SUM(U33:U34)</f>
        <v>4</v>
      </c>
      <c r="V35" s="14">
        <f t="shared" si="24"/>
        <v>395.5</v>
      </c>
      <c r="W35" s="14">
        <f t="shared" si="25"/>
        <v>0.3333333333333333</v>
      </c>
      <c r="X35" s="12">
        <f t="shared" si="8"/>
        <v>756</v>
      </c>
      <c r="Y35" s="12">
        <f>SUM(Y33:Y34)</f>
        <v>437</v>
      </c>
      <c r="Z35" s="14">
        <f t="shared" si="26"/>
        <v>57.804232804232804</v>
      </c>
      <c r="AA35" s="12">
        <f>SUM(AA33:AA34)</f>
        <v>116</v>
      </c>
      <c r="AB35" s="14">
        <f t="shared" si="27"/>
        <v>15.343915343915343</v>
      </c>
      <c r="AC35" s="12">
        <f>SUM(AC33:AC34)</f>
        <v>203</v>
      </c>
      <c r="AD35" s="14">
        <f t="shared" si="28"/>
        <v>26.851851851851855</v>
      </c>
      <c r="AE35" s="12">
        <f>SUM(AE33:AE34)</f>
        <v>0</v>
      </c>
      <c r="AF35" s="14">
        <f aca="true" t="shared" si="37" ref="AF35:AF44">IF((X35=0),"",((AE35/X35)*100))</f>
        <v>0</v>
      </c>
      <c r="AG35" s="14">
        <f aca="true" t="shared" si="38" ref="AG35:AG44">IF((H35=0),"",((N35/H35)*100))</f>
        <v>111.94402353150905</v>
      </c>
      <c r="AH35" s="14">
        <f aca="true" t="shared" si="39" ref="AH35:AH44">IF((K35=0),"",((N35/K35)*100))</f>
        <v>72.57440046229414</v>
      </c>
      <c r="AI35" s="14">
        <f aca="true" t="shared" si="40" ref="AI35:AI44">IF((N35=0),"",((((N35-AA35)-AC35)/N35)*100))</f>
        <v>97.45998885261565</v>
      </c>
      <c r="AJ35" s="21">
        <f t="shared" si="2"/>
        <v>5.076388269899278</v>
      </c>
      <c r="AK35" s="21">
        <f aca="true" t="shared" si="41" ref="AK35:AK44">IF((L35=0),"",((L35/N35)*100))</f>
        <v>86.2090930806593</v>
      </c>
      <c r="AL35" s="21">
        <f aca="true" t="shared" si="42" ref="AL35:AL44">IF((M35=0),"",((M35/N35)*100))</f>
        <v>13.790906919340712</v>
      </c>
      <c r="AM35" s="21">
        <f aca="true" t="shared" si="43" ref="AM35:AM44">IF((N35=0),"",((Q35/N35)*100))</f>
        <v>0</v>
      </c>
      <c r="AN35" s="21">
        <f t="shared" si="3"/>
        <v>131.09848484848484</v>
      </c>
    </row>
    <row r="36" spans="1:40" ht="19.5" customHeight="1">
      <c r="A36" s="13">
        <v>14</v>
      </c>
      <c r="B36" s="103" t="s">
        <v>107</v>
      </c>
      <c r="C36" s="103"/>
      <c r="D36" s="19"/>
      <c r="E36" s="10"/>
      <c r="F36" s="10"/>
      <c r="G36" s="10"/>
      <c r="H36" s="10"/>
      <c r="I36" s="10"/>
      <c r="J36" s="11">
        <f t="shared" si="0"/>
      </c>
      <c r="K36" s="15">
        <f aca="true" t="shared" si="44" ref="K36:K44">E36+H36</f>
        <v>0</v>
      </c>
      <c r="L36" s="10"/>
      <c r="M36" s="10"/>
      <c r="N36" s="15">
        <f aca="true" t="shared" si="45" ref="N36:N44">L36+M36</f>
        <v>0</v>
      </c>
      <c r="O36" s="10"/>
      <c r="P36" s="10"/>
      <c r="Q36" s="10"/>
      <c r="R36" s="11">
        <f t="shared" si="1"/>
      </c>
      <c r="S36" s="10"/>
      <c r="T36" s="10"/>
      <c r="U36" s="10"/>
      <c r="V36" s="11">
        <f aca="true" t="shared" si="46" ref="V36:V44">IF((D36=0),"",(S36/D36))</f>
      </c>
      <c r="W36" s="11">
        <f aca="true" t="shared" si="47" ref="W36:W44">IF((D36=0),"",(T36/D36))</f>
      </c>
      <c r="X36" s="15">
        <f t="shared" si="8"/>
        <v>0</v>
      </c>
      <c r="Y36" s="10"/>
      <c r="Z36" s="11">
        <f aca="true" t="shared" si="48" ref="Z36:Z44">IF((X36=0),"",((Y36/X36)*100))</f>
      </c>
      <c r="AA36" s="10"/>
      <c r="AB36" s="11">
        <f aca="true" t="shared" si="49" ref="AB36:AB44">IF((X36=0),"",((AA36/X36)*100))</f>
      </c>
      <c r="AC36" s="10"/>
      <c r="AD36" s="11">
        <f aca="true" t="shared" si="50" ref="AD36:AD44">IF((X36=0),"",((AC36/X36)*100))</f>
      </c>
      <c r="AE36" s="10"/>
      <c r="AF36" s="11">
        <f t="shared" si="37"/>
      </c>
      <c r="AG36" s="11">
        <f t="shared" si="38"/>
      </c>
      <c r="AH36" s="11">
        <f t="shared" si="39"/>
      </c>
      <c r="AI36" s="11">
        <f t="shared" si="40"/>
      </c>
      <c r="AJ36" s="20">
        <f t="shared" si="2"/>
      </c>
      <c r="AK36" s="20">
        <f t="shared" si="41"/>
      </c>
      <c r="AL36" s="20">
        <f t="shared" si="42"/>
      </c>
      <c r="AM36" s="20">
        <f t="shared" si="43"/>
      </c>
      <c r="AN36" s="20">
        <f t="shared" si="3"/>
      </c>
    </row>
    <row r="37" spans="1:40" ht="19.5" customHeight="1">
      <c r="A37" s="13">
        <v>15</v>
      </c>
      <c r="B37" s="103" t="s">
        <v>106</v>
      </c>
      <c r="C37" s="103"/>
      <c r="D37" s="10"/>
      <c r="E37" s="10"/>
      <c r="F37" s="10"/>
      <c r="G37" s="10"/>
      <c r="H37" s="10"/>
      <c r="I37" s="10"/>
      <c r="J37" s="11">
        <f t="shared" si="0"/>
      </c>
      <c r="K37" s="15">
        <f t="shared" si="44"/>
        <v>0</v>
      </c>
      <c r="L37" s="10"/>
      <c r="M37" s="10"/>
      <c r="N37" s="15">
        <f t="shared" si="45"/>
        <v>0</v>
      </c>
      <c r="O37" s="10"/>
      <c r="P37" s="10"/>
      <c r="Q37" s="10"/>
      <c r="R37" s="11">
        <f t="shared" si="1"/>
      </c>
      <c r="S37" s="10"/>
      <c r="T37" s="10"/>
      <c r="U37" s="10"/>
      <c r="V37" s="11">
        <f t="shared" si="46"/>
      </c>
      <c r="W37" s="11">
        <f t="shared" si="47"/>
      </c>
      <c r="X37" s="15">
        <f t="shared" si="8"/>
        <v>0</v>
      </c>
      <c r="Y37" s="10"/>
      <c r="Z37" s="11">
        <f t="shared" si="48"/>
      </c>
      <c r="AA37" s="10"/>
      <c r="AB37" s="11">
        <f t="shared" si="49"/>
      </c>
      <c r="AC37" s="10"/>
      <c r="AD37" s="11">
        <f t="shared" si="50"/>
      </c>
      <c r="AE37" s="10"/>
      <c r="AF37" s="11">
        <f t="shared" si="37"/>
      </c>
      <c r="AG37" s="11">
        <f t="shared" si="38"/>
      </c>
      <c r="AH37" s="11">
        <f t="shared" si="39"/>
      </c>
      <c r="AI37" s="11">
        <f t="shared" si="40"/>
      </c>
      <c r="AJ37" s="20">
        <f t="shared" si="2"/>
      </c>
      <c r="AK37" s="20">
        <f t="shared" si="41"/>
      </c>
      <c r="AL37" s="20">
        <f t="shared" si="42"/>
      </c>
      <c r="AM37" s="20">
        <f t="shared" si="43"/>
      </c>
      <c r="AN37" s="20">
        <f t="shared" si="3"/>
      </c>
    </row>
    <row r="38" spans="1:40" ht="19.5" customHeight="1">
      <c r="A38" s="104" t="s">
        <v>105</v>
      </c>
      <c r="B38" s="105"/>
      <c r="C38" s="105"/>
      <c r="D38" s="18"/>
      <c r="E38" s="12">
        <f>SUM(E36:E37)</f>
        <v>0</v>
      </c>
      <c r="F38" s="12">
        <f>SUM(F36:F37)</f>
        <v>0</v>
      </c>
      <c r="G38" s="12">
        <f>SUM(G36:G37)</f>
        <v>0</v>
      </c>
      <c r="H38" s="12">
        <f>SUM(H36:H37)</f>
        <v>0</v>
      </c>
      <c r="I38" s="12">
        <f>SUM(I36:I37)</f>
        <v>0</v>
      </c>
      <c r="J38" s="14">
        <f t="shared" si="0"/>
      </c>
      <c r="K38" s="12">
        <f t="shared" si="44"/>
        <v>0</v>
      </c>
      <c r="L38" s="12">
        <f>SUM(L36:L37)</f>
        <v>0</v>
      </c>
      <c r="M38" s="12">
        <f>SUM(M36:M37)</f>
        <v>0</v>
      </c>
      <c r="N38" s="12">
        <f t="shared" si="45"/>
        <v>0</v>
      </c>
      <c r="O38" s="12">
        <f>SUM(O36:O37)</f>
        <v>0</v>
      </c>
      <c r="P38" s="12">
        <f>SUM(P36:P37)</f>
        <v>0</v>
      </c>
      <c r="Q38" s="12">
        <f>SUM(Q36:Q37)</f>
        <v>0</v>
      </c>
      <c r="R38" s="14">
        <f t="shared" si="1"/>
      </c>
      <c r="S38" s="12">
        <f>SUM(S36:S37)</f>
        <v>0</v>
      </c>
      <c r="T38" s="12">
        <f>SUM(T36:T37)</f>
        <v>0</v>
      </c>
      <c r="U38" s="12">
        <f>SUM(U36:U37)</f>
        <v>0</v>
      </c>
      <c r="V38" s="14">
        <f t="shared" si="46"/>
      </c>
      <c r="W38" s="14">
        <f t="shared" si="47"/>
      </c>
      <c r="X38" s="12">
        <f t="shared" si="8"/>
        <v>0</v>
      </c>
      <c r="Y38" s="12">
        <f>SUM(Y36:Y37)</f>
        <v>0</v>
      </c>
      <c r="Z38" s="14">
        <f t="shared" si="48"/>
      </c>
      <c r="AA38" s="12">
        <f>SUM(AA36:AA37)</f>
        <v>0</v>
      </c>
      <c r="AB38" s="14">
        <f t="shared" si="49"/>
      </c>
      <c r="AC38" s="12">
        <f>SUM(AC36:AC37)</f>
        <v>0</v>
      </c>
      <c r="AD38" s="14">
        <f t="shared" si="50"/>
      </c>
      <c r="AE38" s="12">
        <f>SUM(AE36:AE37)</f>
        <v>0</v>
      </c>
      <c r="AF38" s="14">
        <f t="shared" si="37"/>
      </c>
      <c r="AG38" s="14">
        <f t="shared" si="38"/>
      </c>
      <c r="AH38" s="14">
        <f t="shared" si="39"/>
      </c>
      <c r="AI38" s="14">
        <f t="shared" si="40"/>
      </c>
      <c r="AJ38" s="21">
        <f t="shared" si="2"/>
      </c>
      <c r="AK38" s="21">
        <f t="shared" si="41"/>
      </c>
      <c r="AL38" s="21">
        <f t="shared" si="42"/>
      </c>
      <c r="AM38" s="21">
        <f t="shared" si="43"/>
      </c>
      <c r="AN38" s="21">
        <f t="shared" si="3"/>
      </c>
    </row>
    <row r="39" spans="1:40" ht="19.5" customHeight="1">
      <c r="A39" s="13">
        <v>16</v>
      </c>
      <c r="B39" s="103" t="s">
        <v>111</v>
      </c>
      <c r="C39" s="103"/>
      <c r="D39" s="19"/>
      <c r="E39" s="10"/>
      <c r="F39" s="10"/>
      <c r="G39" s="10"/>
      <c r="H39" s="10"/>
      <c r="I39" s="10"/>
      <c r="J39" s="11">
        <f t="shared" si="0"/>
      </c>
      <c r="K39" s="15">
        <f>E39+H39</f>
        <v>0</v>
      </c>
      <c r="L39" s="10"/>
      <c r="M39" s="10"/>
      <c r="N39" s="15">
        <f>L39+M39</f>
        <v>0</v>
      </c>
      <c r="O39" s="10"/>
      <c r="P39" s="10"/>
      <c r="Q39" s="10"/>
      <c r="R39" s="11">
        <f t="shared" si="1"/>
      </c>
      <c r="S39" s="10"/>
      <c r="T39" s="10"/>
      <c r="U39" s="10"/>
      <c r="V39" s="11">
        <f>IF((D39=0),"",(S39/D39))</f>
      </c>
      <c r="W39" s="11">
        <f>IF((D39=0),"",(T39/D39))</f>
      </c>
      <c r="X39" s="15">
        <f t="shared" si="8"/>
        <v>0</v>
      </c>
      <c r="Y39" s="10"/>
      <c r="Z39" s="11">
        <f>IF((X39=0),"",((Y39/X39)*100))</f>
      </c>
      <c r="AA39" s="10"/>
      <c r="AB39" s="11">
        <f>IF((X39=0),"",((AA39/X39)*100))</f>
      </c>
      <c r="AC39" s="10"/>
      <c r="AD39" s="11">
        <f>IF((X39=0),"",((AC39/X39)*100))</f>
      </c>
      <c r="AE39" s="10"/>
      <c r="AF39" s="11">
        <f>IF((X39=0),"",((AE39/X39)*100))</f>
      </c>
      <c r="AG39" s="11">
        <f>IF((H39=0),"",((N39/H39)*100))</f>
      </c>
      <c r="AH39" s="11">
        <f>IF((K39=0),"",((N39/K39)*100))</f>
      </c>
      <c r="AI39" s="11">
        <f>IF((N39=0),"",((((N39-AA39)-AC39)/N39)*100))</f>
      </c>
      <c r="AJ39" s="20">
        <f t="shared" si="2"/>
      </c>
      <c r="AK39" s="20">
        <f>IF((L39=0),"",((L39/N39)*100))</f>
      </c>
      <c r="AL39" s="20">
        <f>IF((M39=0),"",((M39/N39)*100))</f>
      </c>
      <c r="AM39" s="20">
        <f>IF((N39=0),"",((Q39/N39)*100))</f>
      </c>
      <c r="AN39" s="20">
        <f t="shared" si="3"/>
      </c>
    </row>
    <row r="40" spans="1:40" ht="19.5" customHeight="1">
      <c r="A40" s="104" t="s">
        <v>112</v>
      </c>
      <c r="B40" s="105"/>
      <c r="C40" s="105"/>
      <c r="D40" s="18"/>
      <c r="E40" s="12">
        <f>SUM(E39:E39)</f>
        <v>0</v>
      </c>
      <c r="F40" s="12">
        <f>SUM(F39:F39)</f>
        <v>0</v>
      </c>
      <c r="G40" s="12">
        <f>SUM(G39:G39)</f>
        <v>0</v>
      </c>
      <c r="H40" s="12">
        <f>SUM(H39:H39)</f>
        <v>0</v>
      </c>
      <c r="I40" s="12">
        <f>SUM(I39:I39)</f>
        <v>0</v>
      </c>
      <c r="J40" s="14">
        <f t="shared" si="0"/>
      </c>
      <c r="K40" s="12">
        <f>E40+H40</f>
        <v>0</v>
      </c>
      <c r="L40" s="12">
        <f>SUM(L39:L39)</f>
        <v>0</v>
      </c>
      <c r="M40" s="12">
        <f>SUM(M39:M39)</f>
        <v>0</v>
      </c>
      <c r="N40" s="12">
        <f>L40+M40</f>
        <v>0</v>
      </c>
      <c r="O40" s="12">
        <f>SUM(O39:O39)</f>
        <v>0</v>
      </c>
      <c r="P40" s="12">
        <f>SUM(P39:P39)</f>
        <v>0</v>
      </c>
      <c r="Q40" s="12">
        <f>SUM(Q39:Q39)</f>
        <v>0</v>
      </c>
      <c r="R40" s="14">
        <f t="shared" si="1"/>
      </c>
      <c r="S40" s="12">
        <f>SUM(S39:S39)</f>
        <v>0</v>
      </c>
      <c r="T40" s="12">
        <f>SUM(T39:T39)</f>
        <v>0</v>
      </c>
      <c r="U40" s="12">
        <f>SUM(U39:U39)</f>
        <v>0</v>
      </c>
      <c r="V40" s="14">
        <f>IF((D40=0),"",(S40/D40))</f>
      </c>
      <c r="W40" s="14">
        <f>IF((D40=0),"",(T40/D40))</f>
      </c>
      <c r="X40" s="12">
        <f t="shared" si="8"/>
        <v>0</v>
      </c>
      <c r="Y40" s="12">
        <f aca="true" t="shared" si="51" ref="Y40:AE40">SUM(Y39:Y39)</f>
        <v>0</v>
      </c>
      <c r="Z40" s="14">
        <f>IF((X40=0),"",((Y40/X40)*100))</f>
      </c>
      <c r="AA40" s="12">
        <f t="shared" si="51"/>
        <v>0</v>
      </c>
      <c r="AB40" s="14">
        <f>IF((X40=0),"",((AA40/X40)*100))</f>
      </c>
      <c r="AC40" s="12">
        <f t="shared" si="51"/>
        <v>0</v>
      </c>
      <c r="AD40" s="14">
        <f>IF((X40=0),"",((AC40/X40)*100))</f>
      </c>
      <c r="AE40" s="12">
        <f t="shared" si="51"/>
        <v>0</v>
      </c>
      <c r="AF40" s="14">
        <f>IF((X40=0),"",((AE40/X40)*100))</f>
      </c>
      <c r="AG40" s="14">
        <f>IF((H40=0),"",((N40/H40)*100))</f>
      </c>
      <c r="AH40" s="14">
        <f>IF((K40=0),"",((N40/K40)*100))</f>
      </c>
      <c r="AI40" s="14">
        <f>IF((N40=0),"",((((N40-AA40)-AC40)/N40)*100))</f>
      </c>
      <c r="AJ40" s="21">
        <f t="shared" si="2"/>
      </c>
      <c r="AK40" s="21">
        <f>IF((L40=0),"",((L40/N40)*100))</f>
      </c>
      <c r="AL40" s="21">
        <f>IF((M40=0),"",((M40/N40)*100))</f>
      </c>
      <c r="AM40" s="21">
        <f>IF((N40=0),"",((Q40/N40)*100))</f>
      </c>
      <c r="AN40" s="21">
        <f t="shared" si="3"/>
      </c>
    </row>
    <row r="41" spans="1:40" ht="19.5" customHeight="1">
      <c r="A41" s="107" t="s">
        <v>110</v>
      </c>
      <c r="B41" s="108"/>
      <c r="C41" s="108"/>
      <c r="D41" s="18">
        <v>12</v>
      </c>
      <c r="E41" s="31">
        <f>SUM(E35,E38,E40)</f>
        <v>6086</v>
      </c>
      <c r="F41" s="31">
        <f>SUM(F35,F38,F40)</f>
        <v>1</v>
      </c>
      <c r="G41" s="31">
        <f>SUM(G35,G38,G40)</f>
        <v>1</v>
      </c>
      <c r="H41" s="31">
        <f>SUM(H35,H38,H40)</f>
        <v>11219</v>
      </c>
      <c r="I41" s="31">
        <f>SUM(I35,I38,I40)</f>
        <v>11016</v>
      </c>
      <c r="J41" s="32">
        <f t="shared" si="0"/>
        <v>84.99242424242424</v>
      </c>
      <c r="K41" s="31">
        <f t="shared" si="44"/>
        <v>17305</v>
      </c>
      <c r="L41" s="31">
        <f>SUM(L35,L38,L40)</f>
        <v>10827</v>
      </c>
      <c r="M41" s="31">
        <f>SUM(M35,M38,M40)</f>
        <v>1732</v>
      </c>
      <c r="N41" s="31">
        <f t="shared" si="45"/>
        <v>12559</v>
      </c>
      <c r="O41" s="31">
        <f>SUM(O35,O38,O40)</f>
        <v>0</v>
      </c>
      <c r="P41" s="31">
        <f>SUM(P35,P38,P40)</f>
        <v>0</v>
      </c>
      <c r="Q41" s="31">
        <f>SUM(Q35,Q38,Q40)</f>
        <v>0</v>
      </c>
      <c r="R41" s="32">
        <f t="shared" si="1"/>
        <v>95.14393939393939</v>
      </c>
      <c r="S41" s="31">
        <f>SUM(S35,S38,S40)</f>
        <v>4746</v>
      </c>
      <c r="T41" s="31">
        <f>SUM(T35,T38,T40)</f>
        <v>4</v>
      </c>
      <c r="U41" s="31">
        <f>SUM(U35,U38,U40)</f>
        <v>4</v>
      </c>
      <c r="V41" s="32">
        <f t="shared" si="46"/>
        <v>395.5</v>
      </c>
      <c r="W41" s="32">
        <f t="shared" si="47"/>
        <v>0.3333333333333333</v>
      </c>
      <c r="X41" s="31">
        <f t="shared" si="8"/>
        <v>756</v>
      </c>
      <c r="Y41" s="31">
        <f>SUM(Y35,Y38,Y40)</f>
        <v>437</v>
      </c>
      <c r="Z41" s="32">
        <f t="shared" si="48"/>
        <v>57.804232804232804</v>
      </c>
      <c r="AA41" s="31">
        <f>SUM(AA35,AA38,AA40)</f>
        <v>116</v>
      </c>
      <c r="AB41" s="32">
        <f t="shared" si="49"/>
        <v>15.343915343915343</v>
      </c>
      <c r="AC41" s="31">
        <f>SUM(AC35,AC38,AC40)</f>
        <v>203</v>
      </c>
      <c r="AD41" s="32">
        <f t="shared" si="50"/>
        <v>26.851851851851855</v>
      </c>
      <c r="AE41" s="31">
        <f>SUM(AE35,AE38,AE40)</f>
        <v>0</v>
      </c>
      <c r="AF41" s="32">
        <f t="shared" si="37"/>
        <v>0</v>
      </c>
      <c r="AG41" s="32">
        <f t="shared" si="38"/>
        <v>111.94402353150905</v>
      </c>
      <c r="AH41" s="32">
        <f t="shared" si="39"/>
        <v>72.57440046229414</v>
      </c>
      <c r="AI41" s="32">
        <f t="shared" si="40"/>
        <v>97.45998885261565</v>
      </c>
      <c r="AJ41" s="33">
        <f t="shared" si="2"/>
        <v>5.076388269899278</v>
      </c>
      <c r="AK41" s="33">
        <f t="shared" si="41"/>
        <v>86.2090930806593</v>
      </c>
      <c r="AL41" s="33">
        <f t="shared" si="42"/>
        <v>13.790906919340712</v>
      </c>
      <c r="AM41" s="33">
        <f t="shared" si="43"/>
        <v>0</v>
      </c>
      <c r="AN41" s="33">
        <f t="shared" si="3"/>
        <v>131.09848484848484</v>
      </c>
    </row>
    <row r="42" spans="1:40" ht="19.5" customHeight="1">
      <c r="A42" s="13">
        <v>17</v>
      </c>
      <c r="B42" s="103" t="s">
        <v>94</v>
      </c>
      <c r="C42" s="103"/>
      <c r="D42" s="19">
        <v>12</v>
      </c>
      <c r="E42" s="10">
        <v>3166</v>
      </c>
      <c r="F42" s="10"/>
      <c r="G42" s="10"/>
      <c r="H42" s="10">
        <v>4563</v>
      </c>
      <c r="I42" s="10">
        <v>4563</v>
      </c>
      <c r="J42" s="11">
        <f t="shared" si="0"/>
        <v>34.56818181818182</v>
      </c>
      <c r="K42" s="15">
        <f t="shared" si="44"/>
        <v>7729</v>
      </c>
      <c r="L42" s="10">
        <v>4670</v>
      </c>
      <c r="M42" s="10"/>
      <c r="N42" s="15">
        <f t="shared" si="45"/>
        <v>4670</v>
      </c>
      <c r="O42" s="10"/>
      <c r="P42" s="10"/>
      <c r="Q42" s="10"/>
      <c r="R42" s="11">
        <f t="shared" si="1"/>
        <v>35.37878787878788</v>
      </c>
      <c r="S42" s="10">
        <v>3059</v>
      </c>
      <c r="T42" s="10"/>
      <c r="U42" s="10"/>
      <c r="V42" s="11">
        <f t="shared" si="46"/>
        <v>254.91666666666666</v>
      </c>
      <c r="W42" s="11">
        <f t="shared" si="47"/>
        <v>0</v>
      </c>
      <c r="X42" s="15">
        <f t="shared" si="8"/>
        <v>5</v>
      </c>
      <c r="Y42" s="10">
        <v>3</v>
      </c>
      <c r="Z42" s="11">
        <f t="shared" si="48"/>
        <v>60</v>
      </c>
      <c r="AA42" s="10">
        <v>1</v>
      </c>
      <c r="AB42" s="11">
        <f t="shared" si="49"/>
        <v>20</v>
      </c>
      <c r="AC42" s="10">
        <v>1</v>
      </c>
      <c r="AD42" s="11">
        <f t="shared" si="50"/>
        <v>20</v>
      </c>
      <c r="AE42" s="10"/>
      <c r="AF42" s="11">
        <f t="shared" si="37"/>
        <v>0</v>
      </c>
      <c r="AG42" s="11">
        <f t="shared" si="38"/>
        <v>102.34494849879465</v>
      </c>
      <c r="AH42" s="11">
        <f t="shared" si="39"/>
        <v>60.4217880709018</v>
      </c>
      <c r="AI42" s="11">
        <f t="shared" si="40"/>
        <v>99.95717344753747</v>
      </c>
      <c r="AJ42" s="20">
        <f t="shared" si="2"/>
        <v>8.044707429322814</v>
      </c>
      <c r="AK42" s="20">
        <f t="shared" si="41"/>
        <v>100</v>
      </c>
      <c r="AL42" s="20">
        <f t="shared" si="42"/>
      </c>
      <c r="AM42" s="20">
        <f t="shared" si="43"/>
        <v>0</v>
      </c>
      <c r="AN42" s="20">
        <f t="shared" si="3"/>
        <v>58.553030303030305</v>
      </c>
    </row>
    <row r="43" spans="1:40" ht="19.5" customHeight="1">
      <c r="A43" s="13">
        <v>18</v>
      </c>
      <c r="B43" s="103" t="s">
        <v>95</v>
      </c>
      <c r="C43" s="103"/>
      <c r="D43" s="10">
        <v>12</v>
      </c>
      <c r="E43" s="10">
        <v>1030</v>
      </c>
      <c r="F43" s="10"/>
      <c r="G43" s="10"/>
      <c r="H43" s="10">
        <v>1154</v>
      </c>
      <c r="I43" s="10">
        <v>1154</v>
      </c>
      <c r="J43" s="11">
        <f t="shared" si="0"/>
        <v>8.742424242424242</v>
      </c>
      <c r="K43" s="15">
        <f t="shared" si="44"/>
        <v>2184</v>
      </c>
      <c r="L43" s="10">
        <v>1457</v>
      </c>
      <c r="M43" s="10"/>
      <c r="N43" s="15">
        <f t="shared" si="45"/>
        <v>1457</v>
      </c>
      <c r="O43" s="10"/>
      <c r="P43" s="10"/>
      <c r="Q43" s="10"/>
      <c r="R43" s="11">
        <f t="shared" si="1"/>
        <v>11.037878787878789</v>
      </c>
      <c r="S43" s="10">
        <v>727</v>
      </c>
      <c r="T43" s="10"/>
      <c r="U43" s="10"/>
      <c r="V43" s="11">
        <f t="shared" si="46"/>
        <v>60.583333333333336</v>
      </c>
      <c r="W43" s="11">
        <f t="shared" si="47"/>
        <v>0</v>
      </c>
      <c r="X43" s="15">
        <f t="shared" si="8"/>
        <v>0</v>
      </c>
      <c r="Y43" s="10"/>
      <c r="Z43" s="11">
        <f t="shared" si="48"/>
      </c>
      <c r="AA43" s="10"/>
      <c r="AB43" s="11">
        <f t="shared" si="49"/>
      </c>
      <c r="AC43" s="10"/>
      <c r="AD43" s="11">
        <f t="shared" si="50"/>
      </c>
      <c r="AE43" s="10"/>
      <c r="AF43" s="11">
        <f t="shared" si="37"/>
      </c>
      <c r="AG43" s="11">
        <f t="shared" si="38"/>
        <v>126.25649913344887</v>
      </c>
      <c r="AH43" s="11">
        <f t="shared" si="39"/>
        <v>66.7124542124542</v>
      </c>
      <c r="AI43" s="11">
        <f t="shared" si="40"/>
        <v>100</v>
      </c>
      <c r="AJ43" s="20">
        <f t="shared" si="2"/>
        <v>7.559792027729636</v>
      </c>
      <c r="AK43" s="20">
        <f t="shared" si="41"/>
        <v>100</v>
      </c>
      <c r="AL43" s="20">
        <f t="shared" si="42"/>
      </c>
      <c r="AM43" s="20">
        <f t="shared" si="43"/>
        <v>0</v>
      </c>
      <c r="AN43" s="20">
        <f t="shared" si="3"/>
        <v>16.545454545454547</v>
      </c>
    </row>
    <row r="44" spans="1:40" ht="19.5" customHeight="1">
      <c r="A44" s="13">
        <v>19</v>
      </c>
      <c r="B44" s="103" t="s">
        <v>96</v>
      </c>
      <c r="C44" s="103"/>
      <c r="D44" s="10"/>
      <c r="E44" s="10"/>
      <c r="F44" s="10"/>
      <c r="G44" s="10"/>
      <c r="H44" s="10"/>
      <c r="I44" s="10"/>
      <c r="J44" s="11">
        <f t="shared" si="0"/>
      </c>
      <c r="K44" s="15">
        <f t="shared" si="44"/>
        <v>0</v>
      </c>
      <c r="L44" s="10"/>
      <c r="M44" s="10"/>
      <c r="N44" s="15">
        <f t="shared" si="45"/>
        <v>0</v>
      </c>
      <c r="O44" s="10"/>
      <c r="P44" s="10"/>
      <c r="Q44" s="10"/>
      <c r="R44" s="11">
        <f t="shared" si="1"/>
      </c>
      <c r="S44" s="10"/>
      <c r="T44" s="10"/>
      <c r="U44" s="10"/>
      <c r="V44" s="11">
        <f t="shared" si="46"/>
      </c>
      <c r="W44" s="11">
        <f t="shared" si="47"/>
      </c>
      <c r="X44" s="15">
        <f t="shared" si="8"/>
        <v>0</v>
      </c>
      <c r="Y44" s="10"/>
      <c r="Z44" s="11">
        <f t="shared" si="48"/>
      </c>
      <c r="AA44" s="10"/>
      <c r="AB44" s="11">
        <f t="shared" si="49"/>
      </c>
      <c r="AC44" s="10"/>
      <c r="AD44" s="11">
        <f t="shared" si="50"/>
      </c>
      <c r="AE44" s="10"/>
      <c r="AF44" s="11">
        <f t="shared" si="37"/>
      </c>
      <c r="AG44" s="11">
        <f t="shared" si="38"/>
      </c>
      <c r="AH44" s="11">
        <f t="shared" si="39"/>
      </c>
      <c r="AI44" s="11">
        <f t="shared" si="40"/>
      </c>
      <c r="AJ44" s="20">
        <f t="shared" si="2"/>
      </c>
      <c r="AK44" s="20">
        <f t="shared" si="41"/>
      </c>
      <c r="AL44" s="20">
        <f t="shared" si="42"/>
      </c>
      <c r="AM44" s="20">
        <f t="shared" si="43"/>
      </c>
      <c r="AN44" s="20">
        <f t="shared" si="3"/>
      </c>
    </row>
    <row r="45" spans="1:40" ht="19.5" customHeight="1">
      <c r="A45" s="13">
        <v>20</v>
      </c>
      <c r="B45" s="103" t="s">
        <v>108</v>
      </c>
      <c r="C45" s="103"/>
      <c r="D45" s="10">
        <v>12</v>
      </c>
      <c r="E45" s="10">
        <v>4</v>
      </c>
      <c r="F45" s="10"/>
      <c r="G45" s="10"/>
      <c r="H45" s="10">
        <v>99</v>
      </c>
      <c r="I45" s="10">
        <v>99</v>
      </c>
      <c r="J45" s="11">
        <f t="shared" si="0"/>
        <v>0.75</v>
      </c>
      <c r="K45" s="15">
        <f>E45+H45</f>
        <v>103</v>
      </c>
      <c r="L45" s="10">
        <v>94</v>
      </c>
      <c r="M45" s="10"/>
      <c r="N45" s="15">
        <f>L45+M45</f>
        <v>94</v>
      </c>
      <c r="O45" s="10"/>
      <c r="P45" s="10"/>
      <c r="Q45" s="10"/>
      <c r="R45" s="11">
        <f t="shared" si="1"/>
        <v>0.712121212121212</v>
      </c>
      <c r="S45" s="10">
        <v>9</v>
      </c>
      <c r="T45" s="10"/>
      <c r="U45" s="10"/>
      <c r="V45" s="11">
        <f>IF((D45=0),"",(S45/D45))</f>
        <v>0.75</v>
      </c>
      <c r="W45" s="11">
        <f>IF((D45=0),"",(T45/D45))</f>
        <v>0</v>
      </c>
      <c r="X45" s="15">
        <f t="shared" si="8"/>
        <v>0</v>
      </c>
      <c r="Y45" s="10"/>
      <c r="Z45" s="11">
        <f>IF((X45=0),"",((Y45/X45)*100))</f>
      </c>
      <c r="AA45" s="10"/>
      <c r="AB45" s="11">
        <f>IF((X45=0),"",((AA45/X45)*100))</f>
      </c>
      <c r="AC45" s="10"/>
      <c r="AD45" s="11">
        <f>IF((X45=0),"",((AC45/X45)*100))</f>
      </c>
      <c r="AE45" s="10"/>
      <c r="AF45" s="11">
        <f>IF((X45=0),"",((AE45/X45)*100))</f>
      </c>
      <c r="AG45" s="11">
        <f>IF((H45=0),"",((N45/H45)*100))</f>
        <v>94.94949494949495</v>
      </c>
      <c r="AH45" s="11">
        <f>IF((K45=0),"",((N45/K45)*100))</f>
        <v>91.2621359223301</v>
      </c>
      <c r="AI45" s="11">
        <f>IF((N45=0),"",((((N45-AA45)-AC45)/N45)*100))</f>
        <v>100</v>
      </c>
      <c r="AJ45" s="20">
        <f t="shared" si="2"/>
        <v>1.0909090909090908</v>
      </c>
      <c r="AK45" s="20">
        <f>IF((L45=0),"",((L45/N45)*100))</f>
        <v>100</v>
      </c>
      <c r="AL45" s="20">
        <f>IF((M45=0),"",((M45/N45)*100))</f>
      </c>
      <c r="AM45" s="20">
        <f>IF((N45=0),"",((Q45/N45)*100))</f>
        <v>0</v>
      </c>
      <c r="AN45" s="20">
        <f t="shared" si="3"/>
        <v>0.7803030303030304</v>
      </c>
    </row>
    <row r="46" spans="1:40" ht="19.5" customHeight="1">
      <c r="A46" s="13">
        <v>21</v>
      </c>
      <c r="B46" s="103" t="s">
        <v>109</v>
      </c>
      <c r="C46" s="103"/>
      <c r="D46" s="10"/>
      <c r="E46" s="10"/>
      <c r="F46" s="10"/>
      <c r="G46" s="10"/>
      <c r="H46" s="10">
        <v>13600</v>
      </c>
      <c r="I46" s="10">
        <v>13600</v>
      </c>
      <c r="J46" s="11">
        <f t="shared" si="0"/>
      </c>
      <c r="K46" s="15">
        <f>E46+H46</f>
        <v>13600</v>
      </c>
      <c r="L46" s="10"/>
      <c r="M46" s="10">
        <v>13600</v>
      </c>
      <c r="N46" s="15">
        <f>L46+M46</f>
        <v>13600</v>
      </c>
      <c r="O46" s="10"/>
      <c r="P46" s="10"/>
      <c r="Q46" s="10"/>
      <c r="R46" s="11">
        <f t="shared" si="1"/>
      </c>
      <c r="S46" s="10"/>
      <c r="T46" s="10"/>
      <c r="U46" s="10"/>
      <c r="V46" s="11">
        <f>IF((D46=0),"",(S46/D46))</f>
      </c>
      <c r="W46" s="11">
        <f>IF((D46=0),"",(T46/D46))</f>
      </c>
      <c r="X46" s="15">
        <f t="shared" si="8"/>
        <v>0</v>
      </c>
      <c r="Y46" s="10"/>
      <c r="Z46" s="11">
        <f>IF((X46=0),"",((Y46/X46)*100))</f>
      </c>
      <c r="AA46" s="10"/>
      <c r="AB46" s="11">
        <f>IF((X46=0),"",((AA46/X46)*100))</f>
      </c>
      <c r="AC46" s="10"/>
      <c r="AD46" s="11">
        <f>IF((X46=0),"",((AC46/X46)*100))</f>
      </c>
      <c r="AE46" s="10"/>
      <c r="AF46" s="11">
        <f>IF((X46=0),"",((AE46/X46)*100))</f>
      </c>
      <c r="AG46" s="11">
        <f>IF((H46=0),"",((N46/H46)*100))</f>
        <v>100</v>
      </c>
      <c r="AH46" s="11">
        <f>IF((K46=0),"",((N46/K46)*100))</f>
        <v>100</v>
      </c>
      <c r="AI46" s="11">
        <f>IF((N46=0),"",((((N46-AA46)-AC46)/N46)*100))</f>
        <v>100</v>
      </c>
      <c r="AJ46" s="20">
        <f t="shared" si="2"/>
        <v>0</v>
      </c>
      <c r="AK46" s="20">
        <f>IF((L46=0),"",((L46/N46)*100))</f>
      </c>
      <c r="AL46" s="20">
        <f>IF((M46=0),"",((M46/N46)*100))</f>
        <v>100</v>
      </c>
      <c r="AM46" s="20">
        <f>IF((N46=0),"",((Q46/N46)*100))</f>
        <v>0</v>
      </c>
      <c r="AN46" s="20">
        <f t="shared" si="3"/>
      </c>
    </row>
    <row r="47" spans="1:40" ht="19.5" customHeight="1">
      <c r="A47" s="104" t="s">
        <v>126</v>
      </c>
      <c r="B47" s="105"/>
      <c r="C47" s="105"/>
      <c r="D47" s="18">
        <v>12</v>
      </c>
      <c r="E47" s="12">
        <f>SUM(E42:E46)</f>
        <v>4200</v>
      </c>
      <c r="F47" s="12">
        <f>SUM(F42:F46)</f>
        <v>0</v>
      </c>
      <c r="G47" s="12">
        <f>SUM(G42:G46)</f>
        <v>0</v>
      </c>
      <c r="H47" s="12">
        <f>SUM(H42:H46)</f>
        <v>19416</v>
      </c>
      <c r="I47" s="12">
        <f>SUM(I42:I46)</f>
        <v>19416</v>
      </c>
      <c r="J47" s="14">
        <f t="shared" si="0"/>
        <v>147.0909090909091</v>
      </c>
      <c r="K47" s="12">
        <f>E47+H47</f>
        <v>23616</v>
      </c>
      <c r="L47" s="12">
        <f>SUM(L42:L46)</f>
        <v>6221</v>
      </c>
      <c r="M47" s="12">
        <f>SUM(M42:M46)</f>
        <v>13600</v>
      </c>
      <c r="N47" s="12">
        <f>L47+M47</f>
        <v>19821</v>
      </c>
      <c r="O47" s="12">
        <f>SUM(O42:O46)</f>
        <v>0</v>
      </c>
      <c r="P47" s="12">
        <f>SUM(P42:P46)</f>
        <v>0</v>
      </c>
      <c r="Q47" s="12">
        <f>SUM(Q42:Q46)</f>
        <v>0</v>
      </c>
      <c r="R47" s="14">
        <f t="shared" si="1"/>
        <v>150.1590909090909</v>
      </c>
      <c r="S47" s="12">
        <f>SUM(S42:S46)</f>
        <v>3795</v>
      </c>
      <c r="T47" s="12">
        <f>SUM(T42:T46)</f>
        <v>0</v>
      </c>
      <c r="U47" s="12">
        <f>SUM(U42:U46)</f>
        <v>0</v>
      </c>
      <c r="V47" s="14">
        <f>IF((D47=0),"",(S47/D47))</f>
        <v>316.25</v>
      </c>
      <c r="W47" s="14">
        <f>IF((D47=0),"",(T47/D47))</f>
        <v>0</v>
      </c>
      <c r="X47" s="12">
        <f>Y47+AA47+AC47+AE47</f>
        <v>5</v>
      </c>
      <c r="Y47" s="12">
        <f>SUM(Y42:Y46)</f>
        <v>3</v>
      </c>
      <c r="Z47" s="14">
        <f>IF((X47=0),"",((Y47/X47)*100))</f>
        <v>60</v>
      </c>
      <c r="AA47" s="12">
        <f>SUM(AA42:AA46)</f>
        <v>1</v>
      </c>
      <c r="AB47" s="14">
        <f>IF((X47=0),"",((AA47/X47)*100))</f>
        <v>20</v>
      </c>
      <c r="AC47" s="12">
        <f>SUM(AC42:AC46)</f>
        <v>1</v>
      </c>
      <c r="AD47" s="14">
        <f>IF((X47=0),"",((AC47/X47)*100))</f>
        <v>20</v>
      </c>
      <c r="AE47" s="12">
        <f>SUM(AE42:AE46)</f>
        <v>0</v>
      </c>
      <c r="AF47" s="14">
        <f>IF((X47=0),"",((AE47/X47)*100))</f>
        <v>0</v>
      </c>
      <c r="AG47" s="14">
        <f>IF((H47=0),"",((N47/H47)*100))</f>
        <v>102.0859085290482</v>
      </c>
      <c r="AH47" s="14">
        <f>IF((K47=0),"",((N47/K47)*100))</f>
        <v>83.9303861788618</v>
      </c>
      <c r="AI47" s="14">
        <f>IF((N47=0),"",((((N47-AA47)-AC47)/N47)*100))</f>
        <v>99.98990969174109</v>
      </c>
      <c r="AJ47" s="21">
        <f t="shared" si="2"/>
        <v>2.34548825710754</v>
      </c>
      <c r="AK47" s="21">
        <f>IF((L47=0),"",((L47/N47)*100))</f>
        <v>31.385903839362296</v>
      </c>
      <c r="AL47" s="21">
        <f>IF((M47=0),"",((M47/N47)*100))</f>
        <v>68.6140961606377</v>
      </c>
      <c r="AM47" s="21">
        <f>IF((N47=0),"",((Q47/N47)*100))</f>
        <v>0</v>
      </c>
      <c r="AN47" s="21">
        <f t="shared" si="3"/>
        <v>178.9090909090909</v>
      </c>
    </row>
    <row r="48" spans="1:40" ht="19.5" customHeight="1">
      <c r="A48" s="104" t="s">
        <v>127</v>
      </c>
      <c r="B48" s="105"/>
      <c r="C48" s="105"/>
      <c r="D48" s="18">
        <v>12</v>
      </c>
      <c r="E48" s="12">
        <f>SUM(E41:E46)</f>
        <v>10286</v>
      </c>
      <c r="F48" s="12">
        <f>SUM(F41:F46)</f>
        <v>1</v>
      </c>
      <c r="G48" s="12">
        <f>SUM(G41:G46)</f>
        <v>1</v>
      </c>
      <c r="H48" s="12">
        <f>SUM(H41:H46)</f>
        <v>30635</v>
      </c>
      <c r="I48" s="12">
        <f>SUM(I41:I46)</f>
        <v>30432</v>
      </c>
      <c r="J48" s="14">
        <f t="shared" si="0"/>
        <v>232.08333333333331</v>
      </c>
      <c r="K48" s="12">
        <f>E48+H48</f>
        <v>40921</v>
      </c>
      <c r="L48" s="12">
        <f>SUM(L41:L46)</f>
        <v>17048</v>
      </c>
      <c r="M48" s="12">
        <f>SUM(M41:M46)</f>
        <v>15332</v>
      </c>
      <c r="N48" s="12">
        <f>L48+M48</f>
        <v>32380</v>
      </c>
      <c r="O48" s="12">
        <f>SUM(O41:O46)</f>
        <v>0</v>
      </c>
      <c r="P48" s="12">
        <f>SUM(P41:P46)</f>
        <v>0</v>
      </c>
      <c r="Q48" s="12">
        <f>SUM(Q41:Q46)</f>
        <v>0</v>
      </c>
      <c r="R48" s="14">
        <f t="shared" si="1"/>
        <v>245.3030303030303</v>
      </c>
      <c r="S48" s="12">
        <f>SUM(S41:S46)</f>
        <v>8541</v>
      </c>
      <c r="T48" s="12">
        <f>SUM(T41:T46)</f>
        <v>4</v>
      </c>
      <c r="U48" s="12">
        <f>SUM(U41:U46)</f>
        <v>4</v>
      </c>
      <c r="V48" s="14">
        <f>IF((D48=0),"",(S48/D48))</f>
        <v>711.75</v>
      </c>
      <c r="W48" s="14">
        <f>IF((D48=0),"",(T48/D48))</f>
        <v>0.3333333333333333</v>
      </c>
      <c r="X48" s="12">
        <f>Y48+AA48+AC48+AE48</f>
        <v>761</v>
      </c>
      <c r="Y48" s="12">
        <f>SUM(Y41:Y46)</f>
        <v>440</v>
      </c>
      <c r="Z48" s="14">
        <f>IF((X48=0),"",((Y48/X48)*100))</f>
        <v>57.81865965834429</v>
      </c>
      <c r="AA48" s="12">
        <f>SUM(AA41:AA46)</f>
        <v>117</v>
      </c>
      <c r="AB48" s="14">
        <f>IF((X48=0),"",((AA48/X48)*100))</f>
        <v>15.374507227332456</v>
      </c>
      <c r="AC48" s="12">
        <f>SUM(AC41:AC46)</f>
        <v>204</v>
      </c>
      <c r="AD48" s="14">
        <f>IF((X48=0),"",((AC48/X48)*100))</f>
        <v>26.806833114323258</v>
      </c>
      <c r="AE48" s="12">
        <f>SUM(AE41:AE46)</f>
        <v>0</v>
      </c>
      <c r="AF48" s="14">
        <f>IF((X48=0),"",((AE48/X48)*100))</f>
        <v>0</v>
      </c>
      <c r="AG48" s="14">
        <f>IF((H48=0),"",((N48/H48)*100))</f>
        <v>105.69609923290355</v>
      </c>
      <c r="AH48" s="14">
        <f>IF((K48=0),"",((N48/K48)*100))</f>
        <v>79.1280760489724</v>
      </c>
      <c r="AI48" s="14">
        <f>IF((N48=0),"",((((N48-AA48)-AC48)/N48)*100))</f>
        <v>99.00864731315627</v>
      </c>
      <c r="AJ48" s="21">
        <f t="shared" si="2"/>
        <v>3.345585115064469</v>
      </c>
      <c r="AK48" s="21">
        <f>IF((L48=0),"",((L48/N48)*100))</f>
        <v>52.64978381717109</v>
      </c>
      <c r="AL48" s="21">
        <f>IF((M48=0),"",((M48/N48)*100))</f>
        <v>47.35021618282891</v>
      </c>
      <c r="AM48" s="21">
        <f>IF((N48=0),"",((Q48/N48)*100))</f>
        <v>0</v>
      </c>
      <c r="AN48" s="21">
        <f t="shared" si="3"/>
        <v>310.00757575757575</v>
      </c>
    </row>
    <row r="49" ht="12.75"/>
    <row r="50" ht="12.75">
      <c r="AK50" t="s">
        <v>113</v>
      </c>
    </row>
    <row r="51" spans="35:40" ht="12.75">
      <c r="AI51" t="s">
        <v>115</v>
      </c>
      <c r="AK51" s="106" t="s">
        <v>175</v>
      </c>
      <c r="AL51" s="106"/>
      <c r="AM51" s="106"/>
      <c r="AN51" s="106"/>
    </row>
    <row r="52" ht="12.75"/>
    <row r="53" ht="12.75"/>
    <row r="54" ht="12.75">
      <c r="AK54" t="s">
        <v>114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5" t="s">
        <v>116</v>
      </c>
    </row>
    <row r="105" ht="12.75" customHeight="1" hidden="1">
      <c r="A105" s="5" t="s">
        <v>38</v>
      </c>
    </row>
    <row r="106" ht="12.75" customHeight="1" hidden="1">
      <c r="A106" s="4" t="s">
        <v>39</v>
      </c>
    </row>
    <row r="107" ht="12.75" customHeight="1" hidden="1">
      <c r="A107" s="5" t="s">
        <v>32</v>
      </c>
    </row>
    <row r="108" ht="12.75" customHeight="1" hidden="1">
      <c r="A108" s="5" t="s">
        <v>40</v>
      </c>
    </row>
    <row r="109" ht="12.75" customHeight="1" hidden="1">
      <c r="A109" s="5" t="s">
        <v>41</v>
      </c>
    </row>
    <row r="110" ht="12.75" customHeight="1" hidden="1">
      <c r="A110" s="5" t="s">
        <v>42</v>
      </c>
    </row>
    <row r="111" ht="12.75" customHeight="1" hidden="1">
      <c r="A111" s="4" t="s">
        <v>43</v>
      </c>
    </row>
    <row r="112" ht="12.75" customHeight="1" hidden="1">
      <c r="A112" s="5" t="s">
        <v>37</v>
      </c>
    </row>
    <row r="113" ht="12.75" customHeight="1" hidden="1">
      <c r="A113" s="5" t="s">
        <v>44</v>
      </c>
    </row>
    <row r="114" ht="12.75" customHeight="1" hidden="1">
      <c r="A114" s="4" t="s">
        <v>45</v>
      </c>
    </row>
    <row r="115" ht="12.75" customHeight="1" hidden="1">
      <c r="A115" s="5" t="s">
        <v>33</v>
      </c>
    </row>
    <row r="116" ht="12.75" customHeight="1" hidden="1">
      <c r="A116" s="5" t="s">
        <v>46</v>
      </c>
    </row>
    <row r="117" ht="12.75" customHeight="1" hidden="1">
      <c r="A117" s="5" t="s">
        <v>47</v>
      </c>
    </row>
    <row r="118" ht="12.75" customHeight="1" hidden="1">
      <c r="A118" s="5" t="s">
        <v>48</v>
      </c>
    </row>
    <row r="119" ht="12.75" customHeight="1" hidden="1">
      <c r="A119" s="5" t="s">
        <v>49</v>
      </c>
    </row>
    <row r="120" ht="12.75" customHeight="1" hidden="1">
      <c r="A120" s="5" t="s">
        <v>50</v>
      </c>
    </row>
    <row r="121" ht="12.75" customHeight="1" hidden="1">
      <c r="A121" s="5" t="s">
        <v>51</v>
      </c>
    </row>
    <row r="122" ht="12.75" customHeight="1" hidden="1">
      <c r="A122" s="5" t="s">
        <v>52</v>
      </c>
    </row>
    <row r="123" ht="12.75" customHeight="1" hidden="1">
      <c r="A123" s="5" t="s">
        <v>53</v>
      </c>
    </row>
    <row r="124" ht="12.75" customHeight="1" hidden="1">
      <c r="A124" s="5" t="s">
        <v>54</v>
      </c>
    </row>
    <row r="125" ht="12.75" customHeight="1" hidden="1">
      <c r="A125" s="5" t="s">
        <v>55</v>
      </c>
    </row>
    <row r="126" ht="12.75" customHeight="1" hidden="1">
      <c r="A126" s="5" t="s">
        <v>56</v>
      </c>
    </row>
    <row r="127" ht="12.75" customHeight="1" hidden="1">
      <c r="A127" s="5" t="s">
        <v>57</v>
      </c>
    </row>
    <row r="128" ht="12.75" customHeight="1" hidden="1">
      <c r="A128" s="5" t="s">
        <v>58</v>
      </c>
    </row>
    <row r="129" ht="12.75" customHeight="1" hidden="1">
      <c r="A129" s="5" t="s">
        <v>59</v>
      </c>
    </row>
    <row r="130" ht="12.75" customHeight="1" hidden="1">
      <c r="A130" s="5" t="s">
        <v>60</v>
      </c>
    </row>
    <row r="131" ht="12.75" customHeight="1" hidden="1">
      <c r="A131" s="5" t="s">
        <v>61</v>
      </c>
    </row>
    <row r="132" ht="12.75" customHeight="1" hidden="1">
      <c r="A132" s="5" t="s">
        <v>62</v>
      </c>
    </row>
    <row r="133" ht="12.75" customHeight="1" hidden="1">
      <c r="A133" s="5" t="s">
        <v>63</v>
      </c>
    </row>
    <row r="134" ht="12.75" customHeight="1" hidden="1">
      <c r="A134" s="4" t="s">
        <v>117</v>
      </c>
    </row>
    <row r="135" ht="12.75" customHeight="1" hidden="1">
      <c r="A135" s="5" t="s">
        <v>34</v>
      </c>
    </row>
    <row r="136" ht="12.75" customHeight="1" hidden="1">
      <c r="A136" s="5" t="s">
        <v>64</v>
      </c>
    </row>
    <row r="137" ht="12.75" customHeight="1" hidden="1">
      <c r="A137" s="5" t="s">
        <v>65</v>
      </c>
    </row>
    <row r="138" ht="12.75" customHeight="1" hidden="1">
      <c r="A138" s="5" t="s">
        <v>66</v>
      </c>
    </row>
    <row r="139" ht="12.75" customHeight="1" hidden="1">
      <c r="A139" s="5" t="s">
        <v>67</v>
      </c>
    </row>
    <row r="140" ht="12.75" customHeight="1" hidden="1">
      <c r="A140" s="5" t="s">
        <v>68</v>
      </c>
    </row>
    <row r="141" ht="12.75" customHeight="1" hidden="1">
      <c r="A141" s="4" t="s">
        <v>69</v>
      </c>
    </row>
    <row r="142" ht="12.75" customHeight="1" hidden="1">
      <c r="A142" s="5" t="s">
        <v>35</v>
      </c>
    </row>
    <row r="143" ht="12.75" customHeight="1" hidden="1">
      <c r="A143" s="5" t="s">
        <v>70</v>
      </c>
    </row>
    <row r="144" ht="12.75" customHeight="1" hidden="1">
      <c r="A144" s="5" t="s">
        <v>71</v>
      </c>
    </row>
    <row r="145" ht="12.75" customHeight="1" hidden="1">
      <c r="A145" s="5" t="s">
        <v>72</v>
      </c>
    </row>
    <row r="146" ht="12.75" customHeight="1" hidden="1">
      <c r="A146" s="5" t="s">
        <v>73</v>
      </c>
    </row>
    <row r="147" ht="12.75" customHeight="1" hidden="1">
      <c r="A147" s="4" t="s">
        <v>74</v>
      </c>
    </row>
    <row r="148" ht="12.75" customHeight="1" hidden="1">
      <c r="A148" s="24" t="s">
        <v>36</v>
      </c>
    </row>
  </sheetData>
  <sheetProtection password="DF2F" sheet="1"/>
  <mergeCells count="86">
    <mergeCell ref="B5:C5"/>
    <mergeCell ref="B20:B21"/>
    <mergeCell ref="A5:A7"/>
    <mergeCell ref="B39:C39"/>
    <mergeCell ref="A38:C38"/>
    <mergeCell ref="A28:B29"/>
    <mergeCell ref="A20:A21"/>
    <mergeCell ref="A16:A17"/>
    <mergeCell ref="A33:C33"/>
    <mergeCell ref="A31:C31"/>
    <mergeCell ref="B30:C30"/>
    <mergeCell ref="R5:R7"/>
    <mergeCell ref="C6:C7"/>
    <mergeCell ref="B6:B7"/>
    <mergeCell ref="P6:P7"/>
    <mergeCell ref="D5:D7"/>
    <mergeCell ref="A22:A23"/>
    <mergeCell ref="B22:B23"/>
    <mergeCell ref="B16:B17"/>
    <mergeCell ref="A18:A19"/>
    <mergeCell ref="B18:B19"/>
    <mergeCell ref="I6:I7"/>
    <mergeCell ref="A14:A15"/>
    <mergeCell ref="B14:B15"/>
    <mergeCell ref="K5:K7"/>
    <mergeCell ref="S5:U5"/>
    <mergeCell ref="T6:T7"/>
    <mergeCell ref="S6:S7"/>
    <mergeCell ref="U6:U7"/>
    <mergeCell ref="O6:O7"/>
    <mergeCell ref="M6:M7"/>
    <mergeCell ref="AN6:AN7"/>
    <mergeCell ref="W6:W7"/>
    <mergeCell ref="X6:X7"/>
    <mergeCell ref="Y6:Z6"/>
    <mergeCell ref="AA6:AB6"/>
    <mergeCell ref="AM6:AM7"/>
    <mergeCell ref="AJ6:AJ7"/>
    <mergeCell ref="AE6:AF6"/>
    <mergeCell ref="A1:F1"/>
    <mergeCell ref="AK6:AK7"/>
    <mergeCell ref="X5:AI5"/>
    <mergeCell ref="V5:W5"/>
    <mergeCell ref="J5:J7"/>
    <mergeCell ref="A2:H2"/>
    <mergeCell ref="Q6:Q7"/>
    <mergeCell ref="N6:N7"/>
    <mergeCell ref="E5:G5"/>
    <mergeCell ref="H5:I5"/>
    <mergeCell ref="B10:B11"/>
    <mergeCell ref="B12:B13"/>
    <mergeCell ref="V6:V7"/>
    <mergeCell ref="AL6:AL7"/>
    <mergeCell ref="AC6:AD6"/>
    <mergeCell ref="AG6:AG7"/>
    <mergeCell ref="G6:G7"/>
    <mergeCell ref="H6:H7"/>
    <mergeCell ref="L6:L7"/>
    <mergeCell ref="F6:F7"/>
    <mergeCell ref="B44:C44"/>
    <mergeCell ref="B43:C43"/>
    <mergeCell ref="A4:L4"/>
    <mergeCell ref="E6:E7"/>
    <mergeCell ref="L5:Q5"/>
    <mergeCell ref="AH6:AH7"/>
    <mergeCell ref="A12:A13"/>
    <mergeCell ref="A8:A9"/>
    <mergeCell ref="B8:B9"/>
    <mergeCell ref="A10:A11"/>
    <mergeCell ref="B42:C42"/>
    <mergeCell ref="B36:C36"/>
    <mergeCell ref="B32:C32"/>
    <mergeCell ref="AK51:AN51"/>
    <mergeCell ref="A40:C40"/>
    <mergeCell ref="B45:C45"/>
    <mergeCell ref="B46:C46"/>
    <mergeCell ref="A41:C41"/>
    <mergeCell ref="A47:C47"/>
    <mergeCell ref="A48:C48"/>
    <mergeCell ref="A24:A25"/>
    <mergeCell ref="B24:B25"/>
    <mergeCell ref="A26:A27"/>
    <mergeCell ref="B26:B27"/>
    <mergeCell ref="B37:C37"/>
    <mergeCell ref="A35:C35"/>
    <mergeCell ref="B34:C34"/>
  </mergeCells>
  <conditionalFormatting sqref="K8:K48 N8:N48 S8:S48">
    <cfRule type="expression" priority="2" dxfId="26" stopIfTrue="1">
      <formula>OR($K8&lt;($N8+$S8),$K8&gt;($N8+$S8))</formula>
    </cfRule>
  </conditionalFormatting>
  <conditionalFormatting sqref="A2 D8:D48">
    <cfRule type="cellIs" priority="1" dxfId="26" operator="equal" stopIfTrue="1">
      <formula>$AA$1</formula>
    </cfRule>
  </conditionalFormatting>
  <conditionalFormatting sqref="D8:D48 K8:K48">
    <cfRule type="expression" priority="3" dxfId="0" stopIfTrue="1">
      <formula>$D8&gt;$K8</formula>
    </cfRule>
  </conditionalFormatting>
  <conditionalFormatting sqref="L46">
    <cfRule type="expression" priority="4" dxfId="7" stopIfTrue="1">
      <formula>$L46&lt;&gt;0</formula>
    </cfRule>
  </conditionalFormatting>
  <conditionalFormatting sqref="F8:G35 F39:G40 F42:G47">
    <cfRule type="expression" priority="5" dxfId="0" stopIfTrue="1">
      <formula>$F8&gt;$G8</formula>
    </cfRule>
  </conditionalFormatting>
  <conditionalFormatting sqref="P8:Q35 P39:Q40 P42:Q47">
    <cfRule type="expression" priority="6" dxfId="0" stopIfTrue="1">
      <formula>$P8&gt;$Q8</formula>
    </cfRule>
  </conditionalFormatting>
  <conditionalFormatting sqref="T8:U35 T39:U40 T42:U47">
    <cfRule type="expression" priority="7" dxfId="0" stopIfTrue="1">
      <formula>$T8&gt;$U8</formula>
    </cfRule>
  </conditionalFormatting>
  <conditionalFormatting sqref="D28">
    <cfRule type="expression" priority="8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7" stopIfTrue="1">
      <formula>OR(SUM(D31)&lt;MAX(D28:D30),SUM(D31)&gt;SUM(D28:D30))</formula>
    </cfRule>
  </conditionalFormatting>
  <conditionalFormatting sqref="D33">
    <cfRule type="expression" priority="11" dxfId="7" stopIfTrue="1">
      <formula>OR(SUM(D33)&lt;MAX(D31:D32),SUM(D33)&gt;SUM(D31:D32))</formula>
    </cfRule>
  </conditionalFormatting>
  <conditionalFormatting sqref="D35">
    <cfRule type="expression" priority="12" dxfId="7" stopIfTrue="1">
      <formula>OR(SUM(D35)&lt;MAX(D33:D34),SUM(D35)&gt;SUM(D33:D34))</formula>
    </cfRule>
  </conditionalFormatting>
  <conditionalFormatting sqref="D38">
    <cfRule type="expression" priority="13" dxfId="7" stopIfTrue="1">
      <formula>OR(SUM(D38)&lt;MAX(D36:D37),SUM(D38)&gt;SUM(D36:D37))</formula>
    </cfRule>
  </conditionalFormatting>
  <conditionalFormatting sqref="D41">
    <cfRule type="expression" priority="14" dxfId="7" stopIfTrue="1">
      <formula>OR(SUM(D41)&lt;MAX(D35,D38,D40),SUM(D41)&gt;SUM(D35,D38,D40))</formula>
    </cfRule>
  </conditionalFormatting>
  <conditionalFormatting sqref="D47">
    <cfRule type="expression" priority="15" dxfId="7" stopIfTrue="1">
      <formula>OR(SUM(D47)&lt;MAX(D42:D46),SUM(D47)&gt;SUM(D42:D46))</formula>
    </cfRule>
  </conditionalFormatting>
  <conditionalFormatting sqref="D48">
    <cfRule type="expression" priority="22" dxfId="7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fitToHeight="1" horizontalDpi="600" verticalDpi="600" orientation="landscape" paperSize="8" scale="70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00390625" style="47" customWidth="1"/>
    <col min="2" max="2" width="43.28125" style="47" customWidth="1"/>
    <col min="3" max="3" width="7.8515625" style="47" customWidth="1"/>
    <col min="4" max="4" width="6.7109375" style="47" customWidth="1"/>
    <col min="5" max="5" width="8.00390625" style="47" customWidth="1"/>
    <col min="6" max="7" width="14.7109375" style="47" customWidth="1"/>
    <col min="8" max="11" width="10.7109375" style="47" customWidth="1"/>
    <col min="12" max="12" width="9.140625" style="47" customWidth="1"/>
    <col min="13" max="15" width="10.7109375" style="47" customWidth="1"/>
    <col min="16" max="16384" width="9.140625" style="47" customWidth="1"/>
  </cols>
  <sheetData>
    <row r="1" ht="11.25" customHeight="1"/>
    <row r="2" ht="3.75" customHeight="1"/>
    <row r="3" ht="3.75" customHeight="1"/>
    <row r="4" spans="1:11" ht="24" customHeight="1">
      <c r="A4" s="130" t="s">
        <v>157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0" ht="3.7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</row>
    <row r="6" spans="1:15" ht="41.25" customHeight="1">
      <c r="A6" s="132" t="s">
        <v>5</v>
      </c>
      <c r="B6" s="132" t="s">
        <v>30</v>
      </c>
      <c r="C6" s="132"/>
      <c r="D6" s="132" t="s">
        <v>142</v>
      </c>
      <c r="E6" s="132" t="s">
        <v>137</v>
      </c>
      <c r="F6" s="135" t="s">
        <v>158</v>
      </c>
      <c r="G6" s="134" t="s">
        <v>159</v>
      </c>
      <c r="H6" s="142" t="s">
        <v>143</v>
      </c>
      <c r="I6" s="143"/>
      <c r="J6" s="133" t="s">
        <v>144</v>
      </c>
      <c r="K6" s="133" t="s">
        <v>145</v>
      </c>
      <c r="M6" s="136" t="s">
        <v>146</v>
      </c>
      <c r="N6" s="137"/>
      <c r="O6" s="137"/>
    </row>
    <row r="7" spans="1:15" ht="48" customHeight="1">
      <c r="A7" s="132"/>
      <c r="B7" s="48" t="s">
        <v>88</v>
      </c>
      <c r="C7" s="49" t="s">
        <v>87</v>
      </c>
      <c r="D7" s="132"/>
      <c r="E7" s="132"/>
      <c r="F7" s="135"/>
      <c r="G7" s="134"/>
      <c r="H7" s="68" t="s">
        <v>148</v>
      </c>
      <c r="I7" s="68" t="s">
        <v>149</v>
      </c>
      <c r="J7" s="133"/>
      <c r="K7" s="133"/>
      <c r="M7" s="34" t="s">
        <v>132</v>
      </c>
      <c r="N7" s="34" t="s">
        <v>133</v>
      </c>
      <c r="O7" s="35" t="s">
        <v>147</v>
      </c>
    </row>
    <row r="8" spans="1:15" ht="12.75" customHeight="1">
      <c r="A8" s="138">
        <v>1</v>
      </c>
      <c r="B8" s="103" t="s">
        <v>77</v>
      </c>
      <c r="C8" s="50" t="s">
        <v>75</v>
      </c>
      <c r="D8" s="147" t="str">
        <f>PKSS!A2</f>
        <v>Прекршајни суд у Смедереву</v>
      </c>
      <c r="E8" s="51">
        <f>IF(PKSS!D8="","",PKSS!D8)</f>
        <v>12</v>
      </c>
      <c r="F8" s="51">
        <f>PKSS!K8</f>
        <v>932</v>
      </c>
      <c r="G8" s="51">
        <f>H8+I8</f>
        <v>0</v>
      </c>
      <c r="H8" s="52"/>
      <c r="I8" s="52"/>
      <c r="J8" s="53">
        <f aca="true" t="shared" si="0" ref="J8:J48">IF(F8=0,"",(G8/F8*100))</f>
        <v>0</v>
      </c>
      <c r="K8" s="53">
        <f aca="true" t="shared" si="1" ref="K8:K48">IF(AND(ISNUMBER(E8),E8&lt;&gt;0),(G8/E8),"")</f>
        <v>0</v>
      </c>
      <c r="M8" s="36">
        <f aca="true" t="shared" si="2" ref="M8:M48">G8</f>
        <v>0</v>
      </c>
      <c r="N8" s="37">
        <f>PKSS!U8</f>
        <v>0</v>
      </c>
      <c r="O8" s="38">
        <f>M8-N8</f>
        <v>0</v>
      </c>
    </row>
    <row r="9" spans="1:15" ht="12.75" customHeight="1">
      <c r="A9" s="138"/>
      <c r="B9" s="103"/>
      <c r="C9" s="50" t="s">
        <v>76</v>
      </c>
      <c r="D9" s="148"/>
      <c r="E9" s="51">
        <f>IF(PKSS!D9="","",PKSS!D9)</f>
        <v>12</v>
      </c>
      <c r="F9" s="51">
        <f>PKSS!K9</f>
        <v>28</v>
      </c>
      <c r="G9" s="51">
        <f aca="true" t="shared" si="3" ref="G9:G48">H9+I9</f>
        <v>0</v>
      </c>
      <c r="H9" s="52"/>
      <c r="I9" s="52"/>
      <c r="J9" s="53">
        <f t="shared" si="0"/>
        <v>0</v>
      </c>
      <c r="K9" s="53">
        <f t="shared" si="1"/>
        <v>0</v>
      </c>
      <c r="M9" s="36">
        <f t="shared" si="2"/>
        <v>0</v>
      </c>
      <c r="N9" s="37">
        <f>PKSS!U9</f>
        <v>0</v>
      </c>
      <c r="O9" s="38">
        <f aca="true" t="shared" si="4" ref="O9:O48">M9-N9</f>
        <v>0</v>
      </c>
    </row>
    <row r="10" spans="1:15" ht="12.75" customHeight="1">
      <c r="A10" s="138">
        <v>2</v>
      </c>
      <c r="B10" s="103" t="s">
        <v>78</v>
      </c>
      <c r="C10" s="50" t="s">
        <v>75</v>
      </c>
      <c r="D10" s="148"/>
      <c r="E10" s="51">
        <f>IF(PKSS!D10="","",PKSS!D10)</f>
        <v>12</v>
      </c>
      <c r="F10" s="51">
        <f>PKSS!K10</f>
        <v>7190</v>
      </c>
      <c r="G10" s="51">
        <f t="shared" si="3"/>
        <v>0</v>
      </c>
      <c r="H10" s="52"/>
      <c r="I10" s="52"/>
      <c r="J10" s="53">
        <f t="shared" si="0"/>
        <v>0</v>
      </c>
      <c r="K10" s="53">
        <f t="shared" si="1"/>
        <v>0</v>
      </c>
      <c r="M10" s="36">
        <f t="shared" si="2"/>
        <v>0</v>
      </c>
      <c r="N10" s="37">
        <f>PKSS!U10</f>
        <v>0</v>
      </c>
      <c r="O10" s="38">
        <f t="shared" si="4"/>
        <v>0</v>
      </c>
    </row>
    <row r="11" spans="1:15" ht="12.75" customHeight="1">
      <c r="A11" s="138"/>
      <c r="B11" s="103"/>
      <c r="C11" s="50" t="s">
        <v>76</v>
      </c>
      <c r="D11" s="148"/>
      <c r="E11" s="51">
        <f>IF(PKSS!D11="","",PKSS!D11)</f>
        <v>12</v>
      </c>
      <c r="F11" s="51">
        <f>PKSS!K11</f>
        <v>52</v>
      </c>
      <c r="G11" s="51">
        <f t="shared" si="3"/>
        <v>0</v>
      </c>
      <c r="H11" s="52"/>
      <c r="I11" s="52"/>
      <c r="J11" s="53">
        <f t="shared" si="0"/>
        <v>0</v>
      </c>
      <c r="K11" s="53">
        <f t="shared" si="1"/>
        <v>0</v>
      </c>
      <c r="M11" s="36">
        <f t="shared" si="2"/>
        <v>0</v>
      </c>
      <c r="N11" s="37">
        <f>PKSS!U11</f>
        <v>0</v>
      </c>
      <c r="O11" s="38">
        <f t="shared" si="4"/>
        <v>0</v>
      </c>
    </row>
    <row r="12" spans="1:15" ht="12.75" customHeight="1">
      <c r="A12" s="138">
        <v>3</v>
      </c>
      <c r="B12" s="103" t="s">
        <v>79</v>
      </c>
      <c r="C12" s="50" t="s">
        <v>75</v>
      </c>
      <c r="D12" s="148"/>
      <c r="E12" s="51">
        <f>IF(PKSS!D12="","",PKSS!D12)</f>
        <v>12</v>
      </c>
      <c r="F12" s="51">
        <f>PKSS!K12</f>
        <v>357</v>
      </c>
      <c r="G12" s="51">
        <f t="shared" si="3"/>
        <v>0</v>
      </c>
      <c r="H12" s="52"/>
      <c r="I12" s="52"/>
      <c r="J12" s="53">
        <f t="shared" si="0"/>
        <v>0</v>
      </c>
      <c r="K12" s="53">
        <f t="shared" si="1"/>
        <v>0</v>
      </c>
      <c r="M12" s="36">
        <f t="shared" si="2"/>
        <v>0</v>
      </c>
      <c r="N12" s="37">
        <f>PKSS!U12</f>
        <v>0</v>
      </c>
      <c r="O12" s="38">
        <f t="shared" si="4"/>
        <v>0</v>
      </c>
    </row>
    <row r="13" spans="1:15" ht="12.75" customHeight="1">
      <c r="A13" s="138"/>
      <c r="B13" s="103"/>
      <c r="C13" s="50" t="s">
        <v>76</v>
      </c>
      <c r="D13" s="148"/>
      <c r="E13" s="51">
        <f>IF(PKSS!D13="","",PKSS!D13)</f>
        <v>12</v>
      </c>
      <c r="F13" s="51">
        <f>PKSS!K13</f>
        <v>17</v>
      </c>
      <c r="G13" s="51">
        <f t="shared" si="3"/>
        <v>0</v>
      </c>
      <c r="H13" s="52"/>
      <c r="I13" s="52"/>
      <c r="J13" s="53">
        <f t="shared" si="0"/>
        <v>0</v>
      </c>
      <c r="K13" s="53">
        <f t="shared" si="1"/>
        <v>0</v>
      </c>
      <c r="M13" s="36">
        <f t="shared" si="2"/>
        <v>0</v>
      </c>
      <c r="N13" s="37">
        <f>PKSS!U13</f>
        <v>0</v>
      </c>
      <c r="O13" s="38">
        <f t="shared" si="4"/>
        <v>0</v>
      </c>
    </row>
    <row r="14" spans="1:15" ht="12.75" customHeight="1">
      <c r="A14" s="138">
        <v>4</v>
      </c>
      <c r="B14" s="103" t="s">
        <v>80</v>
      </c>
      <c r="C14" s="50" t="s">
        <v>75</v>
      </c>
      <c r="D14" s="148"/>
      <c r="E14" s="51">
        <f>IF(PKSS!D14="","",PKSS!D14)</f>
        <v>12</v>
      </c>
      <c r="F14" s="51">
        <f>PKSS!K14</f>
        <v>728</v>
      </c>
      <c r="G14" s="51">
        <f t="shared" si="3"/>
        <v>0</v>
      </c>
      <c r="H14" s="52"/>
      <c r="I14" s="52"/>
      <c r="J14" s="53">
        <f t="shared" si="0"/>
        <v>0</v>
      </c>
      <c r="K14" s="53">
        <f t="shared" si="1"/>
        <v>0</v>
      </c>
      <c r="M14" s="36">
        <f t="shared" si="2"/>
        <v>0</v>
      </c>
      <c r="N14" s="37">
        <f>PKSS!U14</f>
        <v>0</v>
      </c>
      <c r="O14" s="38">
        <f t="shared" si="4"/>
        <v>0</v>
      </c>
    </row>
    <row r="15" spans="1:15" ht="12.75" customHeight="1">
      <c r="A15" s="138"/>
      <c r="B15" s="103"/>
      <c r="C15" s="54" t="s">
        <v>76</v>
      </c>
      <c r="D15" s="148"/>
      <c r="E15" s="51">
        <f>IF(PKSS!D15="","",PKSS!D15)</f>
        <v>1</v>
      </c>
      <c r="F15" s="51">
        <f>PKSS!K15</f>
        <v>1</v>
      </c>
      <c r="G15" s="51">
        <f t="shared" si="3"/>
        <v>0</v>
      </c>
      <c r="H15" s="55"/>
      <c r="I15" s="55"/>
      <c r="J15" s="53">
        <f t="shared" si="0"/>
        <v>0</v>
      </c>
      <c r="K15" s="53">
        <f t="shared" si="1"/>
        <v>0</v>
      </c>
      <c r="M15" s="36">
        <f t="shared" si="2"/>
        <v>0</v>
      </c>
      <c r="N15" s="37">
        <f>PKSS!U15</f>
        <v>0</v>
      </c>
      <c r="O15" s="38">
        <f t="shared" si="4"/>
        <v>0</v>
      </c>
    </row>
    <row r="16" spans="1:15" ht="12.75" customHeight="1">
      <c r="A16" s="138">
        <v>5</v>
      </c>
      <c r="B16" s="103" t="s">
        <v>81</v>
      </c>
      <c r="C16" s="54" t="s">
        <v>75</v>
      </c>
      <c r="D16" s="148"/>
      <c r="E16" s="51">
        <f>IF(PKSS!D16="","",PKSS!D16)</f>
        <v>12</v>
      </c>
      <c r="F16" s="51">
        <f>PKSS!K16</f>
        <v>428</v>
      </c>
      <c r="G16" s="51">
        <f t="shared" si="3"/>
        <v>4</v>
      </c>
      <c r="H16" s="55">
        <v>4</v>
      </c>
      <c r="I16" s="55"/>
      <c r="J16" s="53">
        <f t="shared" si="0"/>
        <v>0.9345794392523363</v>
      </c>
      <c r="K16" s="53">
        <f t="shared" si="1"/>
        <v>0.3333333333333333</v>
      </c>
      <c r="M16" s="36">
        <f t="shared" si="2"/>
        <v>4</v>
      </c>
      <c r="N16" s="37">
        <f>PKSS!U16</f>
        <v>4</v>
      </c>
      <c r="O16" s="38">
        <f t="shared" si="4"/>
        <v>0</v>
      </c>
    </row>
    <row r="17" spans="1:15" ht="12.75" customHeight="1">
      <c r="A17" s="138"/>
      <c r="B17" s="103"/>
      <c r="C17" s="54" t="s">
        <v>76</v>
      </c>
      <c r="D17" s="148"/>
      <c r="E17" s="51">
        <f>IF(PKSS!D17="","",PKSS!D17)</f>
        <v>1</v>
      </c>
      <c r="F17" s="51">
        <f>PKSS!K17</f>
        <v>1</v>
      </c>
      <c r="G17" s="51">
        <f t="shared" si="3"/>
        <v>0</v>
      </c>
      <c r="H17" s="55"/>
      <c r="I17" s="55"/>
      <c r="J17" s="53">
        <f t="shared" si="0"/>
        <v>0</v>
      </c>
      <c r="K17" s="53">
        <f t="shared" si="1"/>
        <v>0</v>
      </c>
      <c r="M17" s="36">
        <f t="shared" si="2"/>
        <v>0</v>
      </c>
      <c r="N17" s="37">
        <f>PKSS!U17</f>
        <v>0</v>
      </c>
      <c r="O17" s="38">
        <f t="shared" si="4"/>
        <v>0</v>
      </c>
    </row>
    <row r="18" spans="1:15" ht="12.75" customHeight="1">
      <c r="A18" s="138">
        <v>6</v>
      </c>
      <c r="B18" s="103" t="s">
        <v>82</v>
      </c>
      <c r="C18" s="54" t="s">
        <v>75</v>
      </c>
      <c r="D18" s="148"/>
      <c r="E18" s="51">
        <f>IF(PKSS!D18="","",PKSS!D18)</f>
        <v>12</v>
      </c>
      <c r="F18" s="51">
        <f>PKSS!K18</f>
        <v>175</v>
      </c>
      <c r="G18" s="51">
        <f t="shared" si="3"/>
        <v>0</v>
      </c>
      <c r="H18" s="55"/>
      <c r="I18" s="55"/>
      <c r="J18" s="53">
        <f t="shared" si="0"/>
        <v>0</v>
      </c>
      <c r="K18" s="53">
        <f t="shared" si="1"/>
        <v>0</v>
      </c>
      <c r="M18" s="36">
        <f t="shared" si="2"/>
        <v>0</v>
      </c>
      <c r="N18" s="37">
        <f>PKSS!U18</f>
        <v>0</v>
      </c>
      <c r="O18" s="38">
        <f t="shared" si="4"/>
        <v>0</v>
      </c>
    </row>
    <row r="19" spans="1:15" ht="12.75" customHeight="1">
      <c r="A19" s="138"/>
      <c r="B19" s="103"/>
      <c r="C19" s="54" t="s">
        <v>76</v>
      </c>
      <c r="D19" s="148"/>
      <c r="E19" s="51">
        <f>IF(PKSS!D19="","",PKSS!D19)</f>
      </c>
      <c r="F19" s="51">
        <f>PKSS!K19</f>
        <v>0</v>
      </c>
      <c r="G19" s="51">
        <f t="shared" si="3"/>
        <v>0</v>
      </c>
      <c r="H19" s="55"/>
      <c r="I19" s="55"/>
      <c r="J19" s="53">
        <f t="shared" si="0"/>
      </c>
      <c r="K19" s="53">
        <f t="shared" si="1"/>
      </c>
      <c r="M19" s="36">
        <f t="shared" si="2"/>
        <v>0</v>
      </c>
      <c r="N19" s="37">
        <f>PKSS!U19</f>
        <v>0</v>
      </c>
      <c r="O19" s="38">
        <f t="shared" si="4"/>
        <v>0</v>
      </c>
    </row>
    <row r="20" spans="1:15" ht="12.75" customHeight="1">
      <c r="A20" s="138">
        <v>7</v>
      </c>
      <c r="B20" s="103" t="s">
        <v>83</v>
      </c>
      <c r="C20" s="56" t="s">
        <v>75</v>
      </c>
      <c r="D20" s="148"/>
      <c r="E20" s="51">
        <f>IF(PKSS!D20="","",PKSS!D20)</f>
        <v>12</v>
      </c>
      <c r="F20" s="51">
        <f>PKSS!K20</f>
        <v>138</v>
      </c>
      <c r="G20" s="51">
        <f t="shared" si="3"/>
        <v>0</v>
      </c>
      <c r="H20" s="57"/>
      <c r="I20" s="57"/>
      <c r="J20" s="58">
        <f t="shared" si="0"/>
        <v>0</v>
      </c>
      <c r="K20" s="53">
        <f t="shared" si="1"/>
        <v>0</v>
      </c>
      <c r="M20" s="36">
        <f t="shared" si="2"/>
        <v>0</v>
      </c>
      <c r="N20" s="37">
        <f>PKSS!U20</f>
        <v>0</v>
      </c>
      <c r="O20" s="38">
        <f t="shared" si="4"/>
        <v>0</v>
      </c>
    </row>
    <row r="21" spans="1:15" ht="12.75" customHeight="1">
      <c r="A21" s="138"/>
      <c r="B21" s="103"/>
      <c r="C21" s="56" t="s">
        <v>76</v>
      </c>
      <c r="D21" s="148"/>
      <c r="E21" s="51">
        <f>IF(PKSS!D21="","",PKSS!D21)</f>
      </c>
      <c r="F21" s="51">
        <f>PKSS!K21</f>
        <v>0</v>
      </c>
      <c r="G21" s="51">
        <f t="shared" si="3"/>
        <v>0</v>
      </c>
      <c r="H21" s="57"/>
      <c r="I21" s="57"/>
      <c r="J21" s="58">
        <f t="shared" si="0"/>
      </c>
      <c r="K21" s="53">
        <f t="shared" si="1"/>
      </c>
      <c r="M21" s="36">
        <f t="shared" si="2"/>
        <v>0</v>
      </c>
      <c r="N21" s="37">
        <f>PKSS!U21</f>
        <v>0</v>
      </c>
      <c r="O21" s="38">
        <f t="shared" si="4"/>
        <v>0</v>
      </c>
    </row>
    <row r="22" spans="1:15" ht="12.75" customHeight="1">
      <c r="A22" s="138">
        <v>8</v>
      </c>
      <c r="B22" s="103" t="s">
        <v>84</v>
      </c>
      <c r="C22" s="56" t="s">
        <v>75</v>
      </c>
      <c r="D22" s="148"/>
      <c r="E22" s="51">
        <f>IF(PKSS!D22="","",PKSS!D22)</f>
        <v>12</v>
      </c>
      <c r="F22" s="51">
        <f>PKSS!K22</f>
        <v>30</v>
      </c>
      <c r="G22" s="51">
        <f t="shared" si="3"/>
        <v>0</v>
      </c>
      <c r="H22" s="57"/>
      <c r="I22" s="57"/>
      <c r="J22" s="58">
        <f t="shared" si="0"/>
        <v>0</v>
      </c>
      <c r="K22" s="53">
        <f t="shared" si="1"/>
        <v>0</v>
      </c>
      <c r="M22" s="36">
        <f t="shared" si="2"/>
        <v>0</v>
      </c>
      <c r="N22" s="37">
        <f>PKSS!U22</f>
        <v>0</v>
      </c>
      <c r="O22" s="38">
        <f t="shared" si="4"/>
        <v>0</v>
      </c>
    </row>
    <row r="23" spans="1:15" ht="12.75" customHeight="1">
      <c r="A23" s="138"/>
      <c r="B23" s="103"/>
      <c r="C23" s="56" t="s">
        <v>76</v>
      </c>
      <c r="D23" s="148"/>
      <c r="E23" s="51">
        <f>IF(PKSS!D23="","",PKSS!D23)</f>
      </c>
      <c r="F23" s="51">
        <f>PKSS!K23</f>
        <v>0</v>
      </c>
      <c r="G23" s="51">
        <f t="shared" si="3"/>
        <v>0</v>
      </c>
      <c r="H23" s="57"/>
      <c r="I23" s="57"/>
      <c r="J23" s="58">
        <f t="shared" si="0"/>
      </c>
      <c r="K23" s="53">
        <f t="shared" si="1"/>
      </c>
      <c r="M23" s="36">
        <f t="shared" si="2"/>
        <v>0</v>
      </c>
      <c r="N23" s="37">
        <f>PKSS!U23</f>
        <v>0</v>
      </c>
      <c r="O23" s="38">
        <f t="shared" si="4"/>
        <v>0</v>
      </c>
    </row>
    <row r="24" spans="1:15" ht="12.75" customHeight="1">
      <c r="A24" s="138">
        <v>9</v>
      </c>
      <c r="B24" s="103" t="s">
        <v>85</v>
      </c>
      <c r="C24" s="56" t="s">
        <v>75</v>
      </c>
      <c r="D24" s="148"/>
      <c r="E24" s="51">
        <f>IF(PKSS!D24="","",PKSS!D24)</f>
        <v>12</v>
      </c>
      <c r="F24" s="51">
        <f>PKSS!K24</f>
        <v>440</v>
      </c>
      <c r="G24" s="51">
        <f t="shared" si="3"/>
        <v>0</v>
      </c>
      <c r="H24" s="57"/>
      <c r="I24" s="57"/>
      <c r="J24" s="58">
        <f t="shared" si="0"/>
        <v>0</v>
      </c>
      <c r="K24" s="53">
        <f t="shared" si="1"/>
        <v>0</v>
      </c>
      <c r="M24" s="36">
        <f t="shared" si="2"/>
        <v>0</v>
      </c>
      <c r="N24" s="37">
        <f>PKSS!U24</f>
        <v>0</v>
      </c>
      <c r="O24" s="38">
        <f t="shared" si="4"/>
        <v>0</v>
      </c>
    </row>
    <row r="25" spans="1:15" ht="12.75" customHeight="1">
      <c r="A25" s="138"/>
      <c r="B25" s="103"/>
      <c r="C25" s="56" t="s">
        <v>76</v>
      </c>
      <c r="D25" s="148"/>
      <c r="E25" s="51">
        <f>IF(PKSS!D25="","",PKSS!D25)</f>
        <v>12</v>
      </c>
      <c r="F25" s="51">
        <f>PKSS!K25</f>
        <v>46</v>
      </c>
      <c r="G25" s="51">
        <f t="shared" si="3"/>
        <v>0</v>
      </c>
      <c r="H25" s="57"/>
      <c r="I25" s="57"/>
      <c r="J25" s="58">
        <f t="shared" si="0"/>
        <v>0</v>
      </c>
      <c r="K25" s="53">
        <f t="shared" si="1"/>
        <v>0</v>
      </c>
      <c r="M25" s="36">
        <f t="shared" si="2"/>
        <v>0</v>
      </c>
      <c r="N25" s="37">
        <f>PKSS!U25</f>
        <v>0</v>
      </c>
      <c r="O25" s="38">
        <f t="shared" si="4"/>
        <v>0</v>
      </c>
    </row>
    <row r="26" spans="1:15" ht="12.75" customHeight="1">
      <c r="A26" s="138">
        <v>10</v>
      </c>
      <c r="B26" s="103" t="s">
        <v>86</v>
      </c>
      <c r="C26" s="56" t="s">
        <v>75</v>
      </c>
      <c r="D26" s="148"/>
      <c r="E26" s="51">
        <f>IF(PKSS!D26="","",PKSS!D26)</f>
        <v>7</v>
      </c>
      <c r="F26" s="51">
        <f>PKSS!K26</f>
        <v>7</v>
      </c>
      <c r="G26" s="51">
        <f t="shared" si="3"/>
        <v>0</v>
      </c>
      <c r="H26" s="57"/>
      <c r="I26" s="57"/>
      <c r="J26" s="58">
        <f t="shared" si="0"/>
        <v>0</v>
      </c>
      <c r="K26" s="53">
        <f t="shared" si="1"/>
        <v>0</v>
      </c>
      <c r="M26" s="36">
        <f t="shared" si="2"/>
        <v>0</v>
      </c>
      <c r="N26" s="37">
        <f>PKSS!U26</f>
        <v>0</v>
      </c>
      <c r="O26" s="38">
        <f t="shared" si="4"/>
        <v>0</v>
      </c>
    </row>
    <row r="27" spans="1:15" ht="12.75" customHeight="1">
      <c r="A27" s="138"/>
      <c r="B27" s="103"/>
      <c r="C27" s="54" t="s">
        <v>76</v>
      </c>
      <c r="D27" s="148"/>
      <c r="E27" s="51">
        <f>IF(PKSS!D27="","",PKSS!D27)</f>
      </c>
      <c r="F27" s="51">
        <f>PKSS!K27</f>
        <v>0</v>
      </c>
      <c r="G27" s="51">
        <f t="shared" si="3"/>
        <v>0</v>
      </c>
      <c r="H27" s="57"/>
      <c r="I27" s="57"/>
      <c r="J27" s="58">
        <f t="shared" si="0"/>
      </c>
      <c r="K27" s="53">
        <f t="shared" si="1"/>
      </c>
      <c r="M27" s="36">
        <f t="shared" si="2"/>
        <v>0</v>
      </c>
      <c r="N27" s="37">
        <f>PKSS!U27</f>
        <v>0</v>
      </c>
      <c r="O27" s="38">
        <f t="shared" si="4"/>
        <v>0</v>
      </c>
    </row>
    <row r="28" spans="1:15" ht="12.75" customHeight="1">
      <c r="A28" s="144" t="s">
        <v>89</v>
      </c>
      <c r="B28" s="144"/>
      <c r="C28" s="59" t="s">
        <v>75</v>
      </c>
      <c r="D28" s="148"/>
      <c r="E28" s="60">
        <f>IF(PKSS!D28="","",PKSS!D28)</f>
        <v>12</v>
      </c>
      <c r="F28" s="60">
        <f>PKSS!K28</f>
        <v>10425</v>
      </c>
      <c r="G28" s="60">
        <f t="shared" si="3"/>
        <v>4</v>
      </c>
      <c r="H28" s="60">
        <f>SUM(H8,H10,H12,H14,H16,H18,H20,H22,H24,H26)</f>
        <v>4</v>
      </c>
      <c r="I28" s="60">
        <f>SUM(I8,I10,I12,I14,I16,I18,I20,I22,I24,I26)</f>
        <v>0</v>
      </c>
      <c r="J28" s="61">
        <f t="shared" si="0"/>
        <v>0.03836930455635491</v>
      </c>
      <c r="K28" s="62">
        <f t="shared" si="1"/>
        <v>0.3333333333333333</v>
      </c>
      <c r="M28" s="39">
        <f t="shared" si="2"/>
        <v>4</v>
      </c>
      <c r="N28" s="40">
        <f>PKSS!U28</f>
        <v>4</v>
      </c>
      <c r="O28" s="41">
        <f t="shared" si="4"/>
        <v>0</v>
      </c>
    </row>
    <row r="29" spans="1:15" ht="12.75" customHeight="1">
      <c r="A29" s="144"/>
      <c r="B29" s="144"/>
      <c r="C29" s="63" t="s">
        <v>76</v>
      </c>
      <c r="D29" s="148"/>
      <c r="E29" s="60">
        <f>IF(PKSS!D29="","",PKSS!D29)</f>
        <v>12</v>
      </c>
      <c r="F29" s="60">
        <f>PKSS!K29</f>
        <v>145</v>
      </c>
      <c r="G29" s="60">
        <f t="shared" si="3"/>
        <v>0</v>
      </c>
      <c r="H29" s="60">
        <f>SUM(H9,H11,H13,H15,H17,H19,H21,H23,H25,H27)</f>
        <v>0</v>
      </c>
      <c r="I29" s="60">
        <f>SUM(I9,I11,I13,I15,I17,I19,I21,I23,I25,I27)</f>
        <v>0</v>
      </c>
      <c r="J29" s="61">
        <f t="shared" si="0"/>
        <v>0</v>
      </c>
      <c r="K29" s="62">
        <f t="shared" si="1"/>
        <v>0</v>
      </c>
      <c r="M29" s="39">
        <f t="shared" si="2"/>
        <v>0</v>
      </c>
      <c r="N29" s="40">
        <f>PKSS!U29</f>
        <v>0</v>
      </c>
      <c r="O29" s="41">
        <f t="shared" si="4"/>
        <v>0</v>
      </c>
    </row>
    <row r="30" spans="1:15" ht="12.75" customHeight="1">
      <c r="A30" s="64">
        <v>11</v>
      </c>
      <c r="B30" s="145" t="s">
        <v>91</v>
      </c>
      <c r="C30" s="145"/>
      <c r="D30" s="148"/>
      <c r="E30" s="51">
        <f>IF(PKSS!D30="","",PKSS!D30)</f>
      </c>
      <c r="F30" s="51">
        <f>PKSS!K30</f>
        <v>0</v>
      </c>
      <c r="G30" s="51">
        <f t="shared" si="3"/>
        <v>0</v>
      </c>
      <c r="H30" s="57"/>
      <c r="I30" s="57"/>
      <c r="J30" s="58">
        <f t="shared" si="0"/>
      </c>
      <c r="K30" s="53">
        <f t="shared" si="1"/>
      </c>
      <c r="M30" s="36">
        <f t="shared" si="2"/>
        <v>0</v>
      </c>
      <c r="N30" s="37">
        <f>PKSS!U30</f>
        <v>0</v>
      </c>
      <c r="O30" s="38">
        <f t="shared" si="4"/>
        <v>0</v>
      </c>
    </row>
    <row r="31" spans="1:15" ht="12.75" customHeight="1">
      <c r="A31" s="150" t="s">
        <v>90</v>
      </c>
      <c r="B31" s="151"/>
      <c r="C31" s="152"/>
      <c r="D31" s="148"/>
      <c r="E31" s="60">
        <f>IF(PKSS!D31="","",PKSS!D31)</f>
        <v>12</v>
      </c>
      <c r="F31" s="60">
        <f>PKSS!K31</f>
        <v>10570</v>
      </c>
      <c r="G31" s="60">
        <f t="shared" si="3"/>
        <v>4</v>
      </c>
      <c r="H31" s="60">
        <f>SUM(H28:H30)</f>
        <v>4</v>
      </c>
      <c r="I31" s="60">
        <f>SUM(I28:I30)</f>
        <v>0</v>
      </c>
      <c r="J31" s="61">
        <f t="shared" si="0"/>
        <v>0.03784295175023652</v>
      </c>
      <c r="K31" s="62">
        <f t="shared" si="1"/>
        <v>0.3333333333333333</v>
      </c>
      <c r="M31" s="39">
        <f t="shared" si="2"/>
        <v>4</v>
      </c>
      <c r="N31" s="40">
        <f>PKSS!U31</f>
        <v>4</v>
      </c>
      <c r="O31" s="41">
        <f t="shared" si="4"/>
        <v>0</v>
      </c>
    </row>
    <row r="32" spans="1:15" ht="12.75" customHeight="1">
      <c r="A32" s="64">
        <v>12</v>
      </c>
      <c r="B32" s="145" t="s">
        <v>93</v>
      </c>
      <c r="C32" s="145"/>
      <c r="D32" s="148"/>
      <c r="E32" s="51">
        <f>IF(PKSS!D32="","",PKSS!D32)</f>
        <v>12</v>
      </c>
      <c r="F32" s="51">
        <f>PKSS!K32</f>
        <v>1170</v>
      </c>
      <c r="G32" s="51">
        <f t="shared" si="3"/>
        <v>0</v>
      </c>
      <c r="H32" s="57"/>
      <c r="I32" s="57"/>
      <c r="J32" s="58">
        <f t="shared" si="0"/>
        <v>0</v>
      </c>
      <c r="K32" s="53">
        <f t="shared" si="1"/>
        <v>0</v>
      </c>
      <c r="M32" s="36">
        <f t="shared" si="2"/>
        <v>0</v>
      </c>
      <c r="N32" s="37">
        <f>PKSS!U32</f>
        <v>0</v>
      </c>
      <c r="O32" s="38">
        <f t="shared" si="4"/>
        <v>0</v>
      </c>
    </row>
    <row r="33" spans="1:15" ht="12.75" customHeight="1">
      <c r="A33" s="150" t="s">
        <v>92</v>
      </c>
      <c r="B33" s="151"/>
      <c r="C33" s="152"/>
      <c r="D33" s="148"/>
      <c r="E33" s="60">
        <f>IF(PKSS!D33="","",PKSS!D33)</f>
        <v>12</v>
      </c>
      <c r="F33" s="60">
        <f>PKSS!K33</f>
        <v>11740</v>
      </c>
      <c r="G33" s="60">
        <f t="shared" si="3"/>
        <v>4</v>
      </c>
      <c r="H33" s="60">
        <f>SUM(H31:H32)</f>
        <v>4</v>
      </c>
      <c r="I33" s="60">
        <f>SUM(I31:I32)</f>
        <v>0</v>
      </c>
      <c r="J33" s="61">
        <f t="shared" si="0"/>
        <v>0.034071550255536626</v>
      </c>
      <c r="K33" s="62">
        <f t="shared" si="1"/>
        <v>0.3333333333333333</v>
      </c>
      <c r="M33" s="39">
        <f t="shared" si="2"/>
        <v>4</v>
      </c>
      <c r="N33" s="40">
        <f>PKSS!U33</f>
        <v>4</v>
      </c>
      <c r="O33" s="41">
        <f t="shared" si="4"/>
        <v>0</v>
      </c>
    </row>
    <row r="34" spans="1:15" s="66" customFormat="1" ht="12.75" customHeight="1">
      <c r="A34" s="64">
        <v>13</v>
      </c>
      <c r="B34" s="145" t="s">
        <v>102</v>
      </c>
      <c r="C34" s="145"/>
      <c r="D34" s="148"/>
      <c r="E34" s="51">
        <f>IF(PKSS!D34="","",PKSS!D34)</f>
        <v>12</v>
      </c>
      <c r="F34" s="51">
        <f>PKSS!K34</f>
        <v>5565</v>
      </c>
      <c r="G34" s="51">
        <f t="shared" si="3"/>
        <v>0</v>
      </c>
      <c r="H34" s="65"/>
      <c r="I34" s="65"/>
      <c r="J34" s="58">
        <f t="shared" si="0"/>
        <v>0</v>
      </c>
      <c r="K34" s="53">
        <f t="shared" si="1"/>
        <v>0</v>
      </c>
      <c r="M34" s="36">
        <f t="shared" si="2"/>
        <v>0</v>
      </c>
      <c r="N34" s="37">
        <f>PKSS!U34</f>
        <v>0</v>
      </c>
      <c r="O34" s="38">
        <f t="shared" si="4"/>
        <v>0</v>
      </c>
    </row>
    <row r="35" spans="1:15" ht="12.75" customHeight="1">
      <c r="A35" s="146" t="s">
        <v>103</v>
      </c>
      <c r="B35" s="146"/>
      <c r="C35" s="146"/>
      <c r="D35" s="148"/>
      <c r="E35" s="60">
        <f>IF(PKSS!D35="","",PKSS!D35)</f>
        <v>12</v>
      </c>
      <c r="F35" s="60">
        <f>PKSS!K35</f>
        <v>17305</v>
      </c>
      <c r="G35" s="60">
        <f t="shared" si="3"/>
        <v>4</v>
      </c>
      <c r="H35" s="60">
        <f>SUM(H33:H34)</f>
        <v>4</v>
      </c>
      <c r="I35" s="60">
        <f>SUM(I33:I34)</f>
        <v>0</v>
      </c>
      <c r="J35" s="61">
        <f t="shared" si="0"/>
        <v>0.023114706732158336</v>
      </c>
      <c r="K35" s="62">
        <f t="shared" si="1"/>
        <v>0.3333333333333333</v>
      </c>
      <c r="M35" s="39">
        <f t="shared" si="2"/>
        <v>4</v>
      </c>
      <c r="N35" s="40">
        <f>PKSS!U35</f>
        <v>4</v>
      </c>
      <c r="O35" s="41">
        <f t="shared" si="4"/>
        <v>0</v>
      </c>
    </row>
    <row r="36" spans="1:15" ht="12.75" customHeight="1">
      <c r="A36" s="64">
        <v>14</v>
      </c>
      <c r="B36" s="145" t="s">
        <v>107</v>
      </c>
      <c r="C36" s="145"/>
      <c r="D36" s="148"/>
      <c r="E36" s="51">
        <f>IF(PKSS!D36="","",PKSS!D36)</f>
      </c>
      <c r="F36" s="51">
        <f>PKSS!K36</f>
        <v>0</v>
      </c>
      <c r="G36" s="51">
        <f t="shared" si="3"/>
        <v>0</v>
      </c>
      <c r="H36" s="57"/>
      <c r="I36" s="57"/>
      <c r="J36" s="58">
        <f t="shared" si="0"/>
      </c>
      <c r="K36" s="53">
        <f t="shared" si="1"/>
      </c>
      <c r="M36" s="36">
        <f t="shared" si="2"/>
        <v>0</v>
      </c>
      <c r="N36" s="37">
        <f>PKSS!U36</f>
        <v>0</v>
      </c>
      <c r="O36" s="38">
        <f t="shared" si="4"/>
        <v>0</v>
      </c>
    </row>
    <row r="37" spans="1:15" ht="12.75" customHeight="1">
      <c r="A37" s="64">
        <v>15</v>
      </c>
      <c r="B37" s="145" t="s">
        <v>106</v>
      </c>
      <c r="C37" s="145"/>
      <c r="D37" s="148"/>
      <c r="E37" s="51">
        <f>IF(PKSS!D37="","",PKSS!D37)</f>
      </c>
      <c r="F37" s="51">
        <f>PKSS!K37</f>
        <v>0</v>
      </c>
      <c r="G37" s="51">
        <f t="shared" si="3"/>
        <v>0</v>
      </c>
      <c r="H37" s="57"/>
      <c r="I37" s="57"/>
      <c r="J37" s="58">
        <f t="shared" si="0"/>
      </c>
      <c r="K37" s="53">
        <f t="shared" si="1"/>
      </c>
      <c r="M37" s="36">
        <f t="shared" si="2"/>
        <v>0</v>
      </c>
      <c r="N37" s="37">
        <f>PKSS!U37</f>
        <v>0</v>
      </c>
      <c r="O37" s="38">
        <f t="shared" si="4"/>
        <v>0</v>
      </c>
    </row>
    <row r="38" spans="1:15" ht="12.75" customHeight="1">
      <c r="A38" s="146" t="s">
        <v>105</v>
      </c>
      <c r="B38" s="146"/>
      <c r="C38" s="146"/>
      <c r="D38" s="148"/>
      <c r="E38" s="60">
        <f>IF(PKSS!D38="","",PKSS!D38)</f>
      </c>
      <c r="F38" s="60">
        <f>PKSS!K38</f>
        <v>0</v>
      </c>
      <c r="G38" s="60">
        <f t="shared" si="3"/>
        <v>0</v>
      </c>
      <c r="H38" s="60">
        <f>SUM(H36:H37)</f>
        <v>0</v>
      </c>
      <c r="I38" s="60">
        <f>SUM(I36:I37)</f>
        <v>0</v>
      </c>
      <c r="J38" s="61">
        <f t="shared" si="0"/>
      </c>
      <c r="K38" s="62">
        <f t="shared" si="1"/>
      </c>
      <c r="M38" s="39">
        <f t="shared" si="2"/>
        <v>0</v>
      </c>
      <c r="N38" s="40">
        <f>PKSS!U38</f>
        <v>0</v>
      </c>
      <c r="O38" s="41">
        <f t="shared" si="4"/>
        <v>0</v>
      </c>
    </row>
    <row r="39" spans="1:15" ht="12.75" customHeight="1">
      <c r="A39" s="64">
        <v>16</v>
      </c>
      <c r="B39" s="145" t="s">
        <v>111</v>
      </c>
      <c r="C39" s="145"/>
      <c r="D39" s="148"/>
      <c r="E39" s="51">
        <f>IF(PKSS!D39="","",PKSS!D39)</f>
      </c>
      <c r="F39" s="51">
        <f>PKSS!K39</f>
        <v>0</v>
      </c>
      <c r="G39" s="51">
        <f t="shared" si="3"/>
        <v>0</v>
      </c>
      <c r="H39" s="57"/>
      <c r="I39" s="57"/>
      <c r="J39" s="58">
        <f t="shared" si="0"/>
      </c>
      <c r="K39" s="53">
        <f t="shared" si="1"/>
      </c>
      <c r="M39" s="36">
        <f t="shared" si="2"/>
        <v>0</v>
      </c>
      <c r="N39" s="37">
        <f>PKSS!U39</f>
        <v>0</v>
      </c>
      <c r="O39" s="38">
        <f t="shared" si="4"/>
        <v>0</v>
      </c>
    </row>
    <row r="40" spans="1:15" ht="12.75" customHeight="1">
      <c r="A40" s="146" t="s">
        <v>112</v>
      </c>
      <c r="B40" s="146"/>
      <c r="C40" s="146"/>
      <c r="D40" s="148"/>
      <c r="E40" s="60">
        <f>IF(PKSS!D40="","",PKSS!D40)</f>
      </c>
      <c r="F40" s="60">
        <f>PKSS!K40</f>
        <v>0</v>
      </c>
      <c r="G40" s="60">
        <f t="shared" si="3"/>
        <v>0</v>
      </c>
      <c r="H40" s="60">
        <f>SUM(H39:H39)</f>
        <v>0</v>
      </c>
      <c r="I40" s="60">
        <f>SUM(I39:I39)</f>
        <v>0</v>
      </c>
      <c r="J40" s="61">
        <f t="shared" si="0"/>
      </c>
      <c r="K40" s="62">
        <f t="shared" si="1"/>
      </c>
      <c r="M40" s="39">
        <f t="shared" si="2"/>
        <v>0</v>
      </c>
      <c r="N40" s="40">
        <f>PKSS!U40</f>
        <v>0</v>
      </c>
      <c r="O40" s="41">
        <f t="shared" si="4"/>
        <v>0</v>
      </c>
    </row>
    <row r="41" spans="1:15" ht="12.75" customHeight="1">
      <c r="A41" s="146" t="s">
        <v>110</v>
      </c>
      <c r="B41" s="146"/>
      <c r="C41" s="146"/>
      <c r="D41" s="148"/>
      <c r="E41" s="60">
        <f>IF(PKSS!D41="","",PKSS!D41)</f>
        <v>12</v>
      </c>
      <c r="F41" s="60">
        <f>PKSS!K41</f>
        <v>17305</v>
      </c>
      <c r="G41" s="60">
        <f t="shared" si="3"/>
        <v>4</v>
      </c>
      <c r="H41" s="60">
        <f>SUM(H35,H38,H40)</f>
        <v>4</v>
      </c>
      <c r="I41" s="60">
        <f>SUM(I35,I38,I40)</f>
        <v>0</v>
      </c>
      <c r="J41" s="61">
        <f t="shared" si="0"/>
        <v>0.023114706732158336</v>
      </c>
      <c r="K41" s="62">
        <f t="shared" si="1"/>
        <v>0.3333333333333333</v>
      </c>
      <c r="M41" s="39">
        <f t="shared" si="2"/>
        <v>4</v>
      </c>
      <c r="N41" s="40">
        <f>PKSS!U41</f>
        <v>4</v>
      </c>
      <c r="O41" s="41">
        <f t="shared" si="4"/>
        <v>0</v>
      </c>
    </row>
    <row r="42" spans="1:15" ht="12.75" customHeight="1">
      <c r="A42" s="64">
        <v>17</v>
      </c>
      <c r="B42" s="145" t="s">
        <v>94</v>
      </c>
      <c r="C42" s="145"/>
      <c r="D42" s="148"/>
      <c r="E42" s="51">
        <f>IF(PKSS!D42="","",PKSS!D42)</f>
        <v>12</v>
      </c>
      <c r="F42" s="51">
        <f>PKSS!K42</f>
        <v>7729</v>
      </c>
      <c r="G42" s="51">
        <f t="shared" si="3"/>
        <v>0</v>
      </c>
      <c r="H42" s="57"/>
      <c r="I42" s="57"/>
      <c r="J42" s="58">
        <f t="shared" si="0"/>
        <v>0</v>
      </c>
      <c r="K42" s="53">
        <f t="shared" si="1"/>
        <v>0</v>
      </c>
      <c r="M42" s="36">
        <f t="shared" si="2"/>
        <v>0</v>
      </c>
      <c r="N42" s="37">
        <f>PKSS!U42</f>
        <v>0</v>
      </c>
      <c r="O42" s="38">
        <f t="shared" si="4"/>
        <v>0</v>
      </c>
    </row>
    <row r="43" spans="1:15" ht="12.75" customHeight="1">
      <c r="A43" s="64">
        <v>18</v>
      </c>
      <c r="B43" s="145" t="s">
        <v>95</v>
      </c>
      <c r="C43" s="145"/>
      <c r="D43" s="148"/>
      <c r="E43" s="51">
        <f>IF(PKSS!D43="","",PKSS!D43)</f>
        <v>12</v>
      </c>
      <c r="F43" s="51">
        <f>PKSS!K43</f>
        <v>2184</v>
      </c>
      <c r="G43" s="51">
        <f t="shared" si="3"/>
        <v>0</v>
      </c>
      <c r="H43" s="57"/>
      <c r="I43" s="57"/>
      <c r="J43" s="58">
        <f t="shared" si="0"/>
        <v>0</v>
      </c>
      <c r="K43" s="53">
        <f t="shared" si="1"/>
        <v>0</v>
      </c>
      <c r="M43" s="36">
        <f t="shared" si="2"/>
        <v>0</v>
      </c>
      <c r="N43" s="37">
        <f>PKSS!U43</f>
        <v>0</v>
      </c>
      <c r="O43" s="38">
        <f t="shared" si="4"/>
        <v>0</v>
      </c>
    </row>
    <row r="44" spans="1:15" ht="12.75" customHeight="1">
      <c r="A44" s="64">
        <v>19</v>
      </c>
      <c r="B44" s="145" t="s">
        <v>96</v>
      </c>
      <c r="C44" s="145"/>
      <c r="D44" s="148"/>
      <c r="E44" s="51">
        <f>IF(PKSS!D44="","",PKSS!D44)</f>
      </c>
      <c r="F44" s="51">
        <f>PKSS!K44</f>
        <v>0</v>
      </c>
      <c r="G44" s="51">
        <f t="shared" si="3"/>
        <v>0</v>
      </c>
      <c r="H44" s="57"/>
      <c r="I44" s="57"/>
      <c r="J44" s="58">
        <f t="shared" si="0"/>
      </c>
      <c r="K44" s="53">
        <f t="shared" si="1"/>
      </c>
      <c r="M44" s="36">
        <f t="shared" si="2"/>
        <v>0</v>
      </c>
      <c r="N44" s="37">
        <f>PKSS!U44</f>
        <v>0</v>
      </c>
      <c r="O44" s="38">
        <f t="shared" si="4"/>
        <v>0</v>
      </c>
    </row>
    <row r="45" spans="1:15" ht="12.75" customHeight="1">
      <c r="A45" s="64">
        <v>20</v>
      </c>
      <c r="B45" s="145" t="s">
        <v>108</v>
      </c>
      <c r="C45" s="145"/>
      <c r="D45" s="148"/>
      <c r="E45" s="51">
        <f>IF(PKSS!D45="","",PKSS!D45)</f>
        <v>12</v>
      </c>
      <c r="F45" s="51">
        <f>PKSS!K45</f>
        <v>103</v>
      </c>
      <c r="G45" s="51">
        <f t="shared" si="3"/>
        <v>0</v>
      </c>
      <c r="H45" s="57"/>
      <c r="I45" s="57"/>
      <c r="J45" s="58">
        <f t="shared" si="0"/>
        <v>0</v>
      </c>
      <c r="K45" s="53">
        <f t="shared" si="1"/>
        <v>0</v>
      </c>
      <c r="M45" s="36">
        <f t="shared" si="2"/>
        <v>0</v>
      </c>
      <c r="N45" s="37">
        <f>PKSS!U45</f>
        <v>0</v>
      </c>
      <c r="O45" s="38">
        <f t="shared" si="4"/>
        <v>0</v>
      </c>
    </row>
    <row r="46" spans="1:15" ht="12.75" customHeight="1">
      <c r="A46" s="64">
        <v>21</v>
      </c>
      <c r="B46" s="145" t="s">
        <v>109</v>
      </c>
      <c r="C46" s="145"/>
      <c r="D46" s="148"/>
      <c r="E46" s="51">
        <f>IF(PKSS!D46="","",PKSS!D46)</f>
      </c>
      <c r="F46" s="51">
        <f>PKSS!K46</f>
        <v>13600</v>
      </c>
      <c r="G46" s="51">
        <f t="shared" si="3"/>
        <v>0</v>
      </c>
      <c r="H46" s="57"/>
      <c r="I46" s="57"/>
      <c r="J46" s="58">
        <f t="shared" si="0"/>
        <v>0</v>
      </c>
      <c r="K46" s="53">
        <f t="shared" si="1"/>
      </c>
      <c r="M46" s="36">
        <f t="shared" si="2"/>
        <v>0</v>
      </c>
      <c r="N46" s="37">
        <f>PKSS!U46</f>
        <v>0</v>
      </c>
      <c r="O46" s="38">
        <f t="shared" si="4"/>
        <v>0</v>
      </c>
    </row>
    <row r="47" spans="1:15" ht="12.75" customHeight="1">
      <c r="A47" s="146" t="s">
        <v>126</v>
      </c>
      <c r="B47" s="146"/>
      <c r="C47" s="146"/>
      <c r="D47" s="148"/>
      <c r="E47" s="60">
        <f>IF(PKSS!D47="","",PKSS!D47)</f>
        <v>12</v>
      </c>
      <c r="F47" s="60">
        <f>PKSS!K47</f>
        <v>23616</v>
      </c>
      <c r="G47" s="60">
        <f t="shared" si="3"/>
        <v>0</v>
      </c>
      <c r="H47" s="60">
        <f>SUM(H42:H46)</f>
        <v>0</v>
      </c>
      <c r="I47" s="60">
        <f>SUM(I42:I46)</f>
        <v>0</v>
      </c>
      <c r="J47" s="61">
        <f t="shared" si="0"/>
        <v>0</v>
      </c>
      <c r="K47" s="62">
        <f t="shared" si="1"/>
        <v>0</v>
      </c>
      <c r="M47" s="39">
        <f t="shared" si="2"/>
        <v>0</v>
      </c>
      <c r="N47" s="40">
        <f>PKSS!U47</f>
        <v>0</v>
      </c>
      <c r="O47" s="41">
        <f t="shared" si="4"/>
        <v>0</v>
      </c>
    </row>
    <row r="48" spans="1:15" ht="12.75" customHeight="1">
      <c r="A48" s="146" t="s">
        <v>127</v>
      </c>
      <c r="B48" s="146"/>
      <c r="C48" s="146"/>
      <c r="D48" s="149"/>
      <c r="E48" s="60">
        <f>IF(PKSS!D48="","",PKSS!D48)</f>
        <v>12</v>
      </c>
      <c r="F48" s="60">
        <f>PKSS!K48</f>
        <v>40921</v>
      </c>
      <c r="G48" s="60">
        <f t="shared" si="3"/>
        <v>4</v>
      </c>
      <c r="H48" s="60">
        <f>SUM(H41:H46)</f>
        <v>4</v>
      </c>
      <c r="I48" s="60">
        <f>SUM(I41:I46)</f>
        <v>0</v>
      </c>
      <c r="J48" s="61">
        <f t="shared" si="0"/>
        <v>0.009774932186407957</v>
      </c>
      <c r="K48" s="62">
        <f t="shared" si="1"/>
        <v>0.3333333333333333</v>
      </c>
      <c r="M48" s="39">
        <f t="shared" si="2"/>
        <v>4</v>
      </c>
      <c r="N48" s="40">
        <f>PKSS!U48</f>
        <v>4</v>
      </c>
      <c r="O48" s="41">
        <f t="shared" si="4"/>
        <v>0</v>
      </c>
    </row>
    <row r="49" ht="12.75" customHeight="1"/>
    <row r="50" spans="7:9" ht="12.75" customHeight="1">
      <c r="G50" s="67" t="s">
        <v>113</v>
      </c>
      <c r="H50" s="67"/>
      <c r="I50" s="67"/>
    </row>
    <row r="51" spans="5:11" ht="12.75" customHeight="1">
      <c r="E51" s="67" t="s">
        <v>115</v>
      </c>
      <c r="G51" s="139" t="str">
        <f>PKSS!AK51</f>
        <v>Милица Ђорђевић Вељковић</v>
      </c>
      <c r="H51" s="140"/>
      <c r="I51" s="140"/>
      <c r="J51" s="140"/>
      <c r="K51" s="141"/>
    </row>
    <row r="52" ht="12.75" customHeight="1"/>
    <row r="53" ht="12.75" customHeight="1"/>
    <row r="54" spans="7:9" ht="12.75" customHeight="1">
      <c r="G54" s="67" t="s">
        <v>114</v>
      </c>
      <c r="H54" s="67"/>
      <c r="I54" s="67"/>
    </row>
  </sheetData>
  <sheetProtection password="DF2F" sheet="1"/>
  <mergeCells count="54">
    <mergeCell ref="B46:C46"/>
    <mergeCell ref="A47:C47"/>
    <mergeCell ref="A48:C48"/>
    <mergeCell ref="D8:D48"/>
    <mergeCell ref="A31:C31"/>
    <mergeCell ref="A33:C33"/>
    <mergeCell ref="B39:C39"/>
    <mergeCell ref="A40:C40"/>
    <mergeCell ref="A41:C41"/>
    <mergeCell ref="B42:C42"/>
    <mergeCell ref="B43:C43"/>
    <mergeCell ref="B44:C44"/>
    <mergeCell ref="B45:C45"/>
    <mergeCell ref="B34:C34"/>
    <mergeCell ref="A35:C35"/>
    <mergeCell ref="B36:C36"/>
    <mergeCell ref="B37:C37"/>
    <mergeCell ref="A38:C38"/>
    <mergeCell ref="A28:B29"/>
    <mergeCell ref="B30:C30"/>
    <mergeCell ref="B32:C32"/>
    <mergeCell ref="A22:A23"/>
    <mergeCell ref="B22:B23"/>
    <mergeCell ref="A24:A25"/>
    <mergeCell ref="B24:B25"/>
    <mergeCell ref="A26:A27"/>
    <mergeCell ref="B26:B27"/>
    <mergeCell ref="A18:A19"/>
    <mergeCell ref="B18:B19"/>
    <mergeCell ref="A20:A21"/>
    <mergeCell ref="B20:B21"/>
    <mergeCell ref="B14:B15"/>
    <mergeCell ref="A16:A17"/>
    <mergeCell ref="B16:B17"/>
    <mergeCell ref="E6:E7"/>
    <mergeCell ref="M6:O6"/>
    <mergeCell ref="A8:A9"/>
    <mergeCell ref="B8:B9"/>
    <mergeCell ref="G51:K51"/>
    <mergeCell ref="H6:I6"/>
    <mergeCell ref="A12:A13"/>
    <mergeCell ref="B12:B13"/>
    <mergeCell ref="A14:A15"/>
    <mergeCell ref="A10:A11"/>
    <mergeCell ref="B10:B11"/>
    <mergeCell ref="A4:K4"/>
    <mergeCell ref="A5:J5"/>
    <mergeCell ref="A6:A7"/>
    <mergeCell ref="B6:C6"/>
    <mergeCell ref="D6:D7"/>
    <mergeCell ref="K6:K7"/>
    <mergeCell ref="G6:G7"/>
    <mergeCell ref="J6:J7"/>
    <mergeCell ref="F6:F7"/>
  </mergeCells>
  <conditionalFormatting sqref="O8:O48">
    <cfRule type="expression" priority="9" dxfId="2" stopIfTrue="1">
      <formula>(0&lt;$O8)</formula>
    </cfRule>
    <cfRule type="expression" priority="10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8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99"/>
  <sheetViews>
    <sheetView zoomScale="90" zoomScaleNormal="90" workbookViewId="0" topLeftCell="A1">
      <selection activeCell="A1" sqref="A1:C1"/>
    </sheetView>
  </sheetViews>
  <sheetFormatPr defaultColWidth="9.140625" defaultRowHeight="12.75"/>
  <cols>
    <col min="1" max="1" width="3.8515625" style="2" customWidth="1"/>
    <col min="2" max="2" width="31.57421875" style="2" customWidth="1"/>
    <col min="3" max="3" width="8.7109375" style="2" customWidth="1"/>
    <col min="4" max="4" width="12.7109375" style="2" customWidth="1"/>
    <col min="5" max="9" width="10.7109375" style="2" customWidth="1"/>
    <col min="10" max="12" width="14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65" t="s">
        <v>118</v>
      </c>
      <c r="B1" s="165"/>
      <c r="C1" s="165"/>
      <c r="D1" s="164" t="str">
        <f>PKSS!A2</f>
        <v>Прекршајни суд у Смедереву</v>
      </c>
      <c r="E1" s="164"/>
      <c r="F1" s="164"/>
      <c r="G1" s="164"/>
      <c r="H1" s="164"/>
      <c r="I1" s="164"/>
      <c r="J1" s="164"/>
      <c r="K1" s="164"/>
      <c r="L1" s="164"/>
    </row>
    <row r="2" spans="1:13" ht="4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5"/>
    </row>
    <row r="3" spans="1:13" ht="4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5"/>
    </row>
    <row r="4" spans="1:13" ht="4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5"/>
    </row>
    <row r="5" spans="1:16" ht="24.75" customHeight="1">
      <c r="A5" s="165" t="s">
        <v>160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80"/>
      <c r="N5" s="136" t="s">
        <v>131</v>
      </c>
      <c r="O5" s="136"/>
      <c r="P5" s="136"/>
    </row>
    <row r="6" spans="1:16" ht="19.5" customHeight="1">
      <c r="A6" s="162" t="s">
        <v>5</v>
      </c>
      <c r="B6" s="158" t="s">
        <v>30</v>
      </c>
      <c r="C6" s="158"/>
      <c r="D6" s="158" t="s">
        <v>119</v>
      </c>
      <c r="E6" s="157" t="s">
        <v>120</v>
      </c>
      <c r="F6" s="157"/>
      <c r="G6" s="157"/>
      <c r="H6" s="157"/>
      <c r="I6" s="157"/>
      <c r="J6"/>
      <c r="K6"/>
      <c r="L6"/>
      <c r="M6" s="25"/>
      <c r="N6" s="136"/>
      <c r="O6" s="136"/>
      <c r="P6" s="136"/>
    </row>
    <row r="7" spans="1:16" s="26" customFormat="1" ht="60" customHeight="1">
      <c r="A7" s="162"/>
      <c r="B7" s="82" t="s">
        <v>88</v>
      </c>
      <c r="C7" s="82" t="s">
        <v>87</v>
      </c>
      <c r="D7" s="158"/>
      <c r="E7" s="82" t="s">
        <v>128</v>
      </c>
      <c r="F7" s="82" t="s">
        <v>129</v>
      </c>
      <c r="G7" s="82" t="s">
        <v>164</v>
      </c>
      <c r="H7" s="82" t="s">
        <v>165</v>
      </c>
      <c r="I7" s="82" t="s">
        <v>130</v>
      </c>
      <c r="J7"/>
      <c r="K7"/>
      <c r="L7"/>
      <c r="N7" s="34" t="s">
        <v>132</v>
      </c>
      <c r="O7" s="34" t="s">
        <v>133</v>
      </c>
      <c r="P7" s="35" t="s">
        <v>134</v>
      </c>
    </row>
    <row r="8" spans="1:16" ht="15.75" customHeight="1">
      <c r="A8" s="155">
        <v>1</v>
      </c>
      <c r="B8" s="156" t="s">
        <v>77</v>
      </c>
      <c r="C8" s="81" t="s">
        <v>75</v>
      </c>
      <c r="D8" s="70">
        <f>PKSS!S8</f>
        <v>301</v>
      </c>
      <c r="E8" s="71">
        <v>259</v>
      </c>
      <c r="F8" s="71">
        <v>42</v>
      </c>
      <c r="G8" s="71"/>
      <c r="H8" s="71"/>
      <c r="I8" s="71"/>
      <c r="J8"/>
      <c r="K8"/>
      <c r="L8"/>
      <c r="M8" s="25"/>
      <c r="N8" s="74">
        <f>H8+I8</f>
        <v>0</v>
      </c>
      <c r="O8" s="75">
        <f>PKSS!T8</f>
        <v>0</v>
      </c>
      <c r="P8" s="76">
        <f>N8-O8</f>
        <v>0</v>
      </c>
    </row>
    <row r="9" spans="1:16" ht="15.75" customHeight="1">
      <c r="A9" s="155"/>
      <c r="B9" s="156"/>
      <c r="C9" s="81" t="s">
        <v>76</v>
      </c>
      <c r="D9" s="70">
        <f>PKSS!S9</f>
        <v>9</v>
      </c>
      <c r="E9" s="71">
        <v>9</v>
      </c>
      <c r="F9" s="71"/>
      <c r="G9" s="71"/>
      <c r="H9" s="71"/>
      <c r="I9" s="71"/>
      <c r="J9"/>
      <c r="K9"/>
      <c r="L9"/>
      <c r="M9" s="25"/>
      <c r="N9" s="74">
        <f aca="true" t="shared" si="0" ref="N9:N48">H9+I9</f>
        <v>0</v>
      </c>
      <c r="O9" s="75">
        <f>PKSS!T9</f>
        <v>0</v>
      </c>
      <c r="P9" s="76">
        <f aca="true" t="shared" si="1" ref="P9:P48">N9-O9</f>
        <v>0</v>
      </c>
    </row>
    <row r="10" spans="1:16" ht="15.75" customHeight="1">
      <c r="A10" s="155">
        <v>2</v>
      </c>
      <c r="B10" s="156" t="s">
        <v>78</v>
      </c>
      <c r="C10" s="81" t="s">
        <v>75</v>
      </c>
      <c r="D10" s="70">
        <f>PKSS!S10</f>
        <v>1765</v>
      </c>
      <c r="E10" s="71">
        <v>1603</v>
      </c>
      <c r="F10" s="71">
        <v>162</v>
      </c>
      <c r="G10" s="71"/>
      <c r="H10" s="71"/>
      <c r="I10" s="71"/>
      <c r="J10"/>
      <c r="K10"/>
      <c r="L10"/>
      <c r="M10" s="25"/>
      <c r="N10" s="74">
        <f t="shared" si="0"/>
        <v>0</v>
      </c>
      <c r="O10" s="75">
        <f>PKSS!T10</f>
        <v>0</v>
      </c>
      <c r="P10" s="76">
        <f t="shared" si="1"/>
        <v>0</v>
      </c>
    </row>
    <row r="11" spans="1:16" ht="15.75" customHeight="1">
      <c r="A11" s="155"/>
      <c r="B11" s="156"/>
      <c r="C11" s="81" t="s">
        <v>76</v>
      </c>
      <c r="D11" s="70">
        <f>PKSS!S11</f>
        <v>14</v>
      </c>
      <c r="E11" s="71">
        <v>14</v>
      </c>
      <c r="F11" s="71"/>
      <c r="G11" s="71"/>
      <c r="H11" s="71"/>
      <c r="I11" s="71"/>
      <c r="J11"/>
      <c r="K11"/>
      <c r="L11"/>
      <c r="M11" s="25"/>
      <c r="N11" s="74">
        <f t="shared" si="0"/>
        <v>0</v>
      </c>
      <c r="O11" s="75">
        <f>PKSS!T11</f>
        <v>0</v>
      </c>
      <c r="P11" s="76">
        <f t="shared" si="1"/>
        <v>0</v>
      </c>
    </row>
    <row r="12" spans="1:16" ht="15.75" customHeight="1">
      <c r="A12" s="155">
        <v>3</v>
      </c>
      <c r="B12" s="156" t="s">
        <v>79</v>
      </c>
      <c r="C12" s="81" t="s">
        <v>75</v>
      </c>
      <c r="D12" s="70">
        <f>PKSS!S12</f>
        <v>90</v>
      </c>
      <c r="E12" s="71">
        <v>83</v>
      </c>
      <c r="F12" s="71">
        <v>7</v>
      </c>
      <c r="G12" s="71"/>
      <c r="H12" s="71"/>
      <c r="I12" s="71"/>
      <c r="J12"/>
      <c r="K12"/>
      <c r="L12"/>
      <c r="M12" s="25"/>
      <c r="N12" s="74">
        <f t="shared" si="0"/>
        <v>0</v>
      </c>
      <c r="O12" s="75">
        <f>PKSS!T12</f>
        <v>0</v>
      </c>
      <c r="P12" s="76">
        <f t="shared" si="1"/>
        <v>0</v>
      </c>
    </row>
    <row r="13" spans="1:16" ht="15.75" customHeight="1">
      <c r="A13" s="155"/>
      <c r="B13" s="156"/>
      <c r="C13" s="81" t="s">
        <v>76</v>
      </c>
      <c r="D13" s="70">
        <f>PKSS!S13</f>
        <v>3</v>
      </c>
      <c r="E13" s="71">
        <v>3</v>
      </c>
      <c r="F13" s="71"/>
      <c r="G13" s="71"/>
      <c r="H13" s="71"/>
      <c r="I13" s="71"/>
      <c r="J13"/>
      <c r="K13"/>
      <c r="L13"/>
      <c r="M13" s="25"/>
      <c r="N13" s="74">
        <f t="shared" si="0"/>
        <v>0</v>
      </c>
      <c r="O13" s="75">
        <f>PKSS!T13</f>
        <v>0</v>
      </c>
      <c r="P13" s="76">
        <f t="shared" si="1"/>
        <v>0</v>
      </c>
    </row>
    <row r="14" spans="1:16" ht="15.75" customHeight="1">
      <c r="A14" s="155">
        <v>4</v>
      </c>
      <c r="B14" s="156" t="s">
        <v>80</v>
      </c>
      <c r="C14" s="81" t="s">
        <v>75</v>
      </c>
      <c r="D14" s="70">
        <f>PKSS!S14</f>
        <v>118</v>
      </c>
      <c r="E14" s="71">
        <v>110</v>
      </c>
      <c r="F14" s="71">
        <v>8</v>
      </c>
      <c r="G14" s="71"/>
      <c r="H14" s="71"/>
      <c r="I14" s="71"/>
      <c r="J14"/>
      <c r="K14"/>
      <c r="L14"/>
      <c r="M14" s="25"/>
      <c r="N14" s="74">
        <f t="shared" si="0"/>
        <v>0</v>
      </c>
      <c r="O14" s="75">
        <f>PKSS!T14</f>
        <v>0</v>
      </c>
      <c r="P14" s="76">
        <f t="shared" si="1"/>
        <v>0</v>
      </c>
    </row>
    <row r="15" spans="1:16" ht="15.75" customHeight="1">
      <c r="A15" s="155"/>
      <c r="B15" s="156"/>
      <c r="C15" s="81" t="s">
        <v>76</v>
      </c>
      <c r="D15" s="70">
        <f>PKSS!S15</f>
        <v>0</v>
      </c>
      <c r="E15" s="71"/>
      <c r="F15" s="71"/>
      <c r="G15" s="71"/>
      <c r="H15" s="71"/>
      <c r="I15" s="71"/>
      <c r="J15"/>
      <c r="K15"/>
      <c r="L15"/>
      <c r="M15" s="25"/>
      <c r="N15" s="74">
        <f t="shared" si="0"/>
        <v>0</v>
      </c>
      <c r="O15" s="75">
        <f>PKSS!T15</f>
        <v>0</v>
      </c>
      <c r="P15" s="76">
        <f t="shared" si="1"/>
        <v>0</v>
      </c>
    </row>
    <row r="16" spans="1:16" ht="15.75" customHeight="1">
      <c r="A16" s="155">
        <v>5</v>
      </c>
      <c r="B16" s="156" t="s">
        <v>81</v>
      </c>
      <c r="C16" s="81" t="s">
        <v>75</v>
      </c>
      <c r="D16" s="70">
        <f>PKSS!S16</f>
        <v>147</v>
      </c>
      <c r="E16" s="71">
        <v>115</v>
      </c>
      <c r="F16" s="71">
        <v>21</v>
      </c>
      <c r="G16" s="71">
        <v>7</v>
      </c>
      <c r="H16" s="71">
        <v>4</v>
      </c>
      <c r="I16" s="71"/>
      <c r="J16"/>
      <c r="K16"/>
      <c r="L16"/>
      <c r="M16" s="25"/>
      <c r="N16" s="74">
        <f t="shared" si="0"/>
        <v>4</v>
      </c>
      <c r="O16" s="75">
        <f>PKSS!T16</f>
        <v>4</v>
      </c>
      <c r="P16" s="76">
        <f t="shared" si="1"/>
        <v>0</v>
      </c>
    </row>
    <row r="17" spans="1:16" ht="15.75" customHeight="1">
      <c r="A17" s="155"/>
      <c r="B17" s="156"/>
      <c r="C17" s="81" t="s">
        <v>76</v>
      </c>
      <c r="D17" s="70">
        <f>PKSS!S17</f>
        <v>0</v>
      </c>
      <c r="E17" s="71"/>
      <c r="F17" s="71"/>
      <c r="G17" s="71"/>
      <c r="H17" s="71"/>
      <c r="I17" s="71"/>
      <c r="J17"/>
      <c r="K17"/>
      <c r="L17"/>
      <c r="M17" s="25"/>
      <c r="N17" s="74">
        <f t="shared" si="0"/>
        <v>0</v>
      </c>
      <c r="O17" s="75">
        <f>PKSS!T17</f>
        <v>0</v>
      </c>
      <c r="P17" s="76">
        <f t="shared" si="1"/>
        <v>0</v>
      </c>
    </row>
    <row r="18" spans="1:16" ht="15.75" customHeight="1">
      <c r="A18" s="155">
        <v>6</v>
      </c>
      <c r="B18" s="156" t="s">
        <v>82</v>
      </c>
      <c r="C18" s="81" t="s">
        <v>75</v>
      </c>
      <c r="D18" s="70">
        <f>PKSS!S18</f>
        <v>65</v>
      </c>
      <c r="E18" s="71">
        <v>60</v>
      </c>
      <c r="F18" s="71">
        <v>5</v>
      </c>
      <c r="G18" s="71"/>
      <c r="H18" s="71"/>
      <c r="I18" s="71"/>
      <c r="J18"/>
      <c r="K18"/>
      <c r="L18"/>
      <c r="M18" s="25"/>
      <c r="N18" s="74">
        <f t="shared" si="0"/>
        <v>0</v>
      </c>
      <c r="O18" s="75">
        <f>PKSS!T18</f>
        <v>0</v>
      </c>
      <c r="P18" s="76">
        <f t="shared" si="1"/>
        <v>0</v>
      </c>
    </row>
    <row r="19" spans="1:16" ht="15.75" customHeight="1">
      <c r="A19" s="155"/>
      <c r="B19" s="156"/>
      <c r="C19" s="81" t="s">
        <v>76</v>
      </c>
      <c r="D19" s="70">
        <f>PKSS!S19</f>
        <v>0</v>
      </c>
      <c r="E19" s="71"/>
      <c r="F19" s="71"/>
      <c r="G19" s="71"/>
      <c r="H19" s="71"/>
      <c r="I19" s="71"/>
      <c r="J19"/>
      <c r="K19"/>
      <c r="L19"/>
      <c r="M19" s="25"/>
      <c r="N19" s="74">
        <f t="shared" si="0"/>
        <v>0</v>
      </c>
      <c r="O19" s="75">
        <f>PKSS!T19</f>
        <v>0</v>
      </c>
      <c r="P19" s="76">
        <f t="shared" si="1"/>
        <v>0</v>
      </c>
    </row>
    <row r="20" spans="1:16" ht="15.75" customHeight="1">
      <c r="A20" s="155">
        <v>7</v>
      </c>
      <c r="B20" s="156" t="s">
        <v>83</v>
      </c>
      <c r="C20" s="81" t="s">
        <v>75</v>
      </c>
      <c r="D20" s="70">
        <f>PKSS!S20</f>
        <v>68</v>
      </c>
      <c r="E20" s="71">
        <v>68</v>
      </c>
      <c r="F20" s="71"/>
      <c r="G20" s="71"/>
      <c r="H20" s="71"/>
      <c r="I20" s="71"/>
      <c r="J20"/>
      <c r="K20"/>
      <c r="L20"/>
      <c r="M20" s="25"/>
      <c r="N20" s="74">
        <f t="shared" si="0"/>
        <v>0</v>
      </c>
      <c r="O20" s="75">
        <f>PKSS!T20</f>
        <v>0</v>
      </c>
      <c r="P20" s="76">
        <f t="shared" si="1"/>
        <v>0</v>
      </c>
    </row>
    <row r="21" spans="1:16" ht="15.75" customHeight="1">
      <c r="A21" s="155"/>
      <c r="B21" s="156"/>
      <c r="C21" s="81" t="s">
        <v>76</v>
      </c>
      <c r="D21" s="70">
        <f>PKSS!S21</f>
        <v>0</v>
      </c>
      <c r="E21" s="71"/>
      <c r="F21" s="71"/>
      <c r="G21" s="71"/>
      <c r="H21" s="71"/>
      <c r="I21" s="71"/>
      <c r="J21"/>
      <c r="K21"/>
      <c r="L21"/>
      <c r="M21" s="25"/>
      <c r="N21" s="74">
        <f t="shared" si="0"/>
        <v>0</v>
      </c>
      <c r="O21" s="75">
        <f>PKSS!T21</f>
        <v>0</v>
      </c>
      <c r="P21" s="76">
        <f t="shared" si="1"/>
        <v>0</v>
      </c>
    </row>
    <row r="22" spans="1:16" ht="15.75" customHeight="1">
      <c r="A22" s="155">
        <v>8</v>
      </c>
      <c r="B22" s="167" t="s">
        <v>84</v>
      </c>
      <c r="C22" s="81" t="s">
        <v>75</v>
      </c>
      <c r="D22" s="70">
        <f>PKSS!S22</f>
        <v>4</v>
      </c>
      <c r="E22" s="71">
        <v>2</v>
      </c>
      <c r="F22" s="71">
        <v>2</v>
      </c>
      <c r="G22" s="71"/>
      <c r="H22" s="71"/>
      <c r="I22" s="71"/>
      <c r="J22"/>
      <c r="K22"/>
      <c r="L22"/>
      <c r="M22" s="25"/>
      <c r="N22" s="74">
        <f t="shared" si="0"/>
        <v>0</v>
      </c>
      <c r="O22" s="75">
        <f>PKSS!T22</f>
        <v>0</v>
      </c>
      <c r="P22" s="76">
        <f t="shared" si="1"/>
        <v>0</v>
      </c>
    </row>
    <row r="23" spans="1:16" ht="15.75" customHeight="1">
      <c r="A23" s="155"/>
      <c r="B23" s="167"/>
      <c r="C23" s="81" t="s">
        <v>76</v>
      </c>
      <c r="D23" s="70">
        <f>PKSS!S23</f>
        <v>0</v>
      </c>
      <c r="E23" s="71"/>
      <c r="F23" s="71"/>
      <c r="G23" s="71"/>
      <c r="H23" s="71"/>
      <c r="I23" s="71"/>
      <c r="J23"/>
      <c r="K23"/>
      <c r="L23"/>
      <c r="M23" s="25"/>
      <c r="N23" s="74">
        <f t="shared" si="0"/>
        <v>0</v>
      </c>
      <c r="O23" s="75">
        <f>PKSS!T23</f>
        <v>0</v>
      </c>
      <c r="P23" s="76">
        <f t="shared" si="1"/>
        <v>0</v>
      </c>
    </row>
    <row r="24" spans="1:16" ht="15.75" customHeight="1">
      <c r="A24" s="155">
        <v>9</v>
      </c>
      <c r="B24" s="156" t="s">
        <v>85</v>
      </c>
      <c r="C24" s="81" t="s">
        <v>75</v>
      </c>
      <c r="D24" s="70">
        <f>PKSS!S24</f>
        <v>183</v>
      </c>
      <c r="E24" s="71">
        <v>178</v>
      </c>
      <c r="F24" s="71">
        <v>5</v>
      </c>
      <c r="G24" s="71"/>
      <c r="H24" s="71"/>
      <c r="I24" s="71"/>
      <c r="J24"/>
      <c r="K24"/>
      <c r="L24"/>
      <c r="M24" s="25"/>
      <c r="N24" s="74">
        <f t="shared" si="0"/>
        <v>0</v>
      </c>
      <c r="O24" s="75">
        <f>PKSS!T24</f>
        <v>0</v>
      </c>
      <c r="P24" s="76">
        <f t="shared" si="1"/>
        <v>0</v>
      </c>
    </row>
    <row r="25" spans="1:16" ht="15.75" customHeight="1">
      <c r="A25" s="155"/>
      <c r="B25" s="156"/>
      <c r="C25" s="81" t="s">
        <v>76</v>
      </c>
      <c r="D25" s="70">
        <f>PKSS!S25</f>
        <v>12</v>
      </c>
      <c r="E25" s="71">
        <v>12</v>
      </c>
      <c r="F25" s="71"/>
      <c r="G25" s="71"/>
      <c r="H25" s="71"/>
      <c r="I25" s="71"/>
      <c r="J25"/>
      <c r="K25"/>
      <c r="L25"/>
      <c r="M25" s="25"/>
      <c r="N25" s="74">
        <f t="shared" si="0"/>
        <v>0</v>
      </c>
      <c r="O25" s="75">
        <f>PKSS!T25</f>
        <v>0</v>
      </c>
      <c r="P25" s="76">
        <f t="shared" si="1"/>
        <v>0</v>
      </c>
    </row>
    <row r="26" spans="1:16" ht="15.75" customHeight="1">
      <c r="A26" s="155">
        <v>10</v>
      </c>
      <c r="B26" s="156" t="s">
        <v>86</v>
      </c>
      <c r="C26" s="81" t="s">
        <v>75</v>
      </c>
      <c r="D26" s="70">
        <f>PKSS!S26</f>
        <v>3</v>
      </c>
      <c r="E26" s="71">
        <v>3</v>
      </c>
      <c r="F26" s="71"/>
      <c r="G26" s="71"/>
      <c r="H26" s="71"/>
      <c r="I26" s="71"/>
      <c r="J26"/>
      <c r="K26"/>
      <c r="L26"/>
      <c r="M26" s="25"/>
      <c r="N26" s="74">
        <f t="shared" si="0"/>
        <v>0</v>
      </c>
      <c r="O26" s="75">
        <f>PKSS!T26</f>
        <v>0</v>
      </c>
      <c r="P26" s="76">
        <f t="shared" si="1"/>
        <v>0</v>
      </c>
    </row>
    <row r="27" spans="1:16" ht="15.75" customHeight="1">
      <c r="A27" s="155"/>
      <c r="B27" s="156"/>
      <c r="C27" s="81" t="s">
        <v>76</v>
      </c>
      <c r="D27" s="70">
        <f>PKSS!S27</f>
        <v>0</v>
      </c>
      <c r="E27" s="71"/>
      <c r="F27" s="71"/>
      <c r="G27" s="71"/>
      <c r="H27" s="71"/>
      <c r="I27" s="71"/>
      <c r="J27"/>
      <c r="K27"/>
      <c r="L27"/>
      <c r="M27" s="25"/>
      <c r="N27" s="74">
        <f t="shared" si="0"/>
        <v>0</v>
      </c>
      <c r="O27" s="75">
        <f>PKSS!T27</f>
        <v>0</v>
      </c>
      <c r="P27" s="76">
        <f t="shared" si="1"/>
        <v>0</v>
      </c>
    </row>
    <row r="28" spans="1:16" ht="15.75" customHeight="1">
      <c r="A28" s="166" t="s">
        <v>89</v>
      </c>
      <c r="B28" s="166"/>
      <c r="C28" s="84" t="s">
        <v>75</v>
      </c>
      <c r="D28" s="72">
        <f>PKSS!S28</f>
        <v>2744</v>
      </c>
      <c r="E28" s="72">
        <f aca="true" t="shared" si="2" ref="E28:I29">SUM(E8,E10,E12,E14,E16,E18,E20,E22,E24,E26)</f>
        <v>2481</v>
      </c>
      <c r="F28" s="72">
        <f t="shared" si="2"/>
        <v>252</v>
      </c>
      <c r="G28" s="72">
        <f>SUM(G8,G10,G12,G14,G16,G18,G20,G22,G24,G26)</f>
        <v>7</v>
      </c>
      <c r="H28" s="72">
        <f t="shared" si="2"/>
        <v>4</v>
      </c>
      <c r="I28" s="72">
        <f t="shared" si="2"/>
        <v>0</v>
      </c>
      <c r="J28"/>
      <c r="K28"/>
      <c r="L28"/>
      <c r="M28" s="25"/>
      <c r="N28" s="77">
        <f t="shared" si="0"/>
        <v>4</v>
      </c>
      <c r="O28" s="78">
        <f>PKSS!T28</f>
        <v>4</v>
      </c>
      <c r="P28" s="79">
        <f t="shared" si="1"/>
        <v>0</v>
      </c>
    </row>
    <row r="29" spans="1:16" ht="15.75" customHeight="1">
      <c r="A29" s="166"/>
      <c r="B29" s="166"/>
      <c r="C29" s="84" t="s">
        <v>76</v>
      </c>
      <c r="D29" s="72">
        <f>PKSS!S29</f>
        <v>38</v>
      </c>
      <c r="E29" s="72">
        <f t="shared" si="2"/>
        <v>38</v>
      </c>
      <c r="F29" s="72">
        <f t="shared" si="2"/>
        <v>0</v>
      </c>
      <c r="G29" s="72">
        <f>SUM(G9,G11,G13,G15,G17,G19,G21,G23,G25,G27)</f>
        <v>0</v>
      </c>
      <c r="H29" s="72">
        <f t="shared" si="2"/>
        <v>0</v>
      </c>
      <c r="I29" s="72">
        <f t="shared" si="2"/>
        <v>0</v>
      </c>
      <c r="J29"/>
      <c r="K29"/>
      <c r="L29"/>
      <c r="M29" s="25"/>
      <c r="N29" s="77">
        <f t="shared" si="0"/>
        <v>0</v>
      </c>
      <c r="O29" s="78">
        <f>PKSS!T29</f>
        <v>0</v>
      </c>
      <c r="P29" s="79">
        <f t="shared" si="1"/>
        <v>0</v>
      </c>
    </row>
    <row r="30" spans="1:16" ht="15.75" customHeight="1">
      <c r="A30" s="83">
        <v>11</v>
      </c>
      <c r="B30" s="163" t="s">
        <v>91</v>
      </c>
      <c r="C30" s="163"/>
      <c r="D30" s="70">
        <f>PKSS!S30</f>
        <v>0</v>
      </c>
      <c r="E30" s="71"/>
      <c r="F30" s="71"/>
      <c r="G30" s="71"/>
      <c r="H30" s="71"/>
      <c r="I30" s="71"/>
      <c r="J30"/>
      <c r="K30"/>
      <c r="L30"/>
      <c r="M30" s="25"/>
      <c r="N30" s="74">
        <f t="shared" si="0"/>
        <v>0</v>
      </c>
      <c r="O30" s="75">
        <f>PKSS!T30</f>
        <v>0</v>
      </c>
      <c r="P30" s="76">
        <f t="shared" si="1"/>
        <v>0</v>
      </c>
    </row>
    <row r="31" spans="1:16" ht="15.75" customHeight="1">
      <c r="A31" s="166" t="s">
        <v>90</v>
      </c>
      <c r="B31" s="166"/>
      <c r="C31" s="166"/>
      <c r="D31" s="72">
        <f>PKSS!S31</f>
        <v>2782</v>
      </c>
      <c r="E31" s="72">
        <f>SUM(E28:E30)</f>
        <v>2519</v>
      </c>
      <c r="F31" s="72">
        <f>SUM(F28:F30)</f>
        <v>252</v>
      </c>
      <c r="G31" s="72">
        <f>SUM(G28:G30)</f>
        <v>7</v>
      </c>
      <c r="H31" s="72">
        <f>SUM(H28:H30)</f>
        <v>4</v>
      </c>
      <c r="I31" s="72">
        <f>SUM(I28:I30)</f>
        <v>0</v>
      </c>
      <c r="J31"/>
      <c r="K31"/>
      <c r="L31"/>
      <c r="M31" s="25"/>
      <c r="N31" s="77">
        <f t="shared" si="0"/>
        <v>4</v>
      </c>
      <c r="O31" s="78">
        <f>PKSS!T31</f>
        <v>4</v>
      </c>
      <c r="P31" s="79">
        <f t="shared" si="1"/>
        <v>0</v>
      </c>
    </row>
    <row r="32" spans="1:16" ht="15.75" customHeight="1">
      <c r="A32" s="83">
        <v>12</v>
      </c>
      <c r="B32" s="163" t="s">
        <v>93</v>
      </c>
      <c r="C32" s="163"/>
      <c r="D32" s="70">
        <f>PKSS!S32</f>
        <v>70</v>
      </c>
      <c r="E32" s="71">
        <v>69</v>
      </c>
      <c r="F32" s="71">
        <v>1</v>
      </c>
      <c r="G32" s="71"/>
      <c r="H32" s="71"/>
      <c r="I32" s="71"/>
      <c r="J32"/>
      <c r="K32"/>
      <c r="L32"/>
      <c r="M32" s="25"/>
      <c r="N32" s="74">
        <f t="shared" si="0"/>
        <v>0</v>
      </c>
      <c r="O32" s="75">
        <f>PKSS!T32</f>
        <v>0</v>
      </c>
      <c r="P32" s="76">
        <f t="shared" si="1"/>
        <v>0</v>
      </c>
    </row>
    <row r="33" spans="1:16" ht="15.75" customHeight="1">
      <c r="A33" s="166" t="s">
        <v>92</v>
      </c>
      <c r="B33" s="166"/>
      <c r="C33" s="166"/>
      <c r="D33" s="72">
        <f>PKSS!S33</f>
        <v>2852</v>
      </c>
      <c r="E33" s="72">
        <f>SUM(E28:E30,E32)</f>
        <v>2588</v>
      </c>
      <c r="F33" s="72">
        <f>SUM(F28:F30,F32)</f>
        <v>253</v>
      </c>
      <c r="G33" s="72">
        <f>SUM(G28:G30,G32)</f>
        <v>7</v>
      </c>
      <c r="H33" s="72">
        <f>SUM(H28:H30,H32)</f>
        <v>4</v>
      </c>
      <c r="I33" s="72">
        <f>SUM(I28:I30,I32)</f>
        <v>0</v>
      </c>
      <c r="J33"/>
      <c r="K33"/>
      <c r="L33"/>
      <c r="M33" s="25"/>
      <c r="N33" s="77">
        <f t="shared" si="0"/>
        <v>4</v>
      </c>
      <c r="O33" s="78">
        <f>PKSS!T33</f>
        <v>4</v>
      </c>
      <c r="P33" s="79">
        <f t="shared" si="1"/>
        <v>0</v>
      </c>
    </row>
    <row r="34" spans="1:16" ht="15.75" customHeight="1">
      <c r="A34" s="69">
        <v>13</v>
      </c>
      <c r="B34" s="163" t="s">
        <v>102</v>
      </c>
      <c r="C34" s="163"/>
      <c r="D34" s="70">
        <f>PKSS!S34</f>
        <v>1894</v>
      </c>
      <c r="E34" s="73">
        <v>1325</v>
      </c>
      <c r="F34" s="73">
        <v>569</v>
      </c>
      <c r="G34" s="73"/>
      <c r="H34" s="73"/>
      <c r="I34" s="73"/>
      <c r="J34"/>
      <c r="K34"/>
      <c r="L34"/>
      <c r="M34" s="25"/>
      <c r="N34" s="74">
        <f t="shared" si="0"/>
        <v>0</v>
      </c>
      <c r="O34" s="75">
        <f>PKSS!T34</f>
        <v>0</v>
      </c>
      <c r="P34" s="76">
        <f t="shared" si="1"/>
        <v>0</v>
      </c>
    </row>
    <row r="35" spans="1:16" ht="15.75" customHeight="1">
      <c r="A35" s="166" t="s">
        <v>103</v>
      </c>
      <c r="B35" s="166"/>
      <c r="C35" s="166"/>
      <c r="D35" s="72">
        <f>PKSS!S35</f>
        <v>4746</v>
      </c>
      <c r="E35" s="72">
        <f>SUM(E28:E30,E32,E34)</f>
        <v>3913</v>
      </c>
      <c r="F35" s="72">
        <f>SUM(F28:F30,F32,F34)</f>
        <v>822</v>
      </c>
      <c r="G35" s="72">
        <f>SUM(G28:G30,G32,G34)</f>
        <v>7</v>
      </c>
      <c r="H35" s="72">
        <f>SUM(H28:H30,H32,H34)</f>
        <v>4</v>
      </c>
      <c r="I35" s="72">
        <f>SUM(I28:I30,I32,I34)</f>
        <v>0</v>
      </c>
      <c r="J35"/>
      <c r="K35"/>
      <c r="L35"/>
      <c r="M35" s="25"/>
      <c r="N35" s="77">
        <f t="shared" si="0"/>
        <v>4</v>
      </c>
      <c r="O35" s="78">
        <f>PKSS!T35</f>
        <v>4</v>
      </c>
      <c r="P35" s="79">
        <f t="shared" si="1"/>
        <v>0</v>
      </c>
    </row>
    <row r="36" spans="1:16" ht="15.75" customHeight="1">
      <c r="A36" s="69">
        <v>14</v>
      </c>
      <c r="B36" s="163" t="s">
        <v>107</v>
      </c>
      <c r="C36" s="163"/>
      <c r="D36" s="70">
        <f>PKSS!S36</f>
        <v>0</v>
      </c>
      <c r="E36" s="73"/>
      <c r="F36" s="73"/>
      <c r="G36" s="73"/>
      <c r="H36" s="73"/>
      <c r="I36" s="73"/>
      <c r="J36"/>
      <c r="K36"/>
      <c r="L36"/>
      <c r="M36" s="25"/>
      <c r="N36" s="74">
        <f t="shared" si="0"/>
        <v>0</v>
      </c>
      <c r="O36" s="75">
        <f>PKSS!T36</f>
        <v>0</v>
      </c>
      <c r="P36" s="76">
        <f t="shared" si="1"/>
        <v>0</v>
      </c>
    </row>
    <row r="37" spans="1:16" ht="15.75" customHeight="1">
      <c r="A37" s="69">
        <v>15</v>
      </c>
      <c r="B37" s="163" t="s">
        <v>106</v>
      </c>
      <c r="C37" s="163"/>
      <c r="D37" s="70">
        <f>PKSS!S37</f>
        <v>0</v>
      </c>
      <c r="E37" s="73"/>
      <c r="F37" s="73"/>
      <c r="G37" s="73"/>
      <c r="H37" s="73"/>
      <c r="I37" s="73"/>
      <c r="J37"/>
      <c r="K37"/>
      <c r="L37"/>
      <c r="M37" s="25"/>
      <c r="N37" s="74">
        <f t="shared" si="0"/>
        <v>0</v>
      </c>
      <c r="O37" s="75">
        <f>PKSS!T37</f>
        <v>0</v>
      </c>
      <c r="P37" s="76">
        <f t="shared" si="1"/>
        <v>0</v>
      </c>
    </row>
    <row r="38" spans="1:16" ht="15.75" customHeight="1">
      <c r="A38" s="166" t="s">
        <v>105</v>
      </c>
      <c r="B38" s="166"/>
      <c r="C38" s="166"/>
      <c r="D38" s="72">
        <f>PKSS!S38</f>
        <v>0</v>
      </c>
      <c r="E38" s="72">
        <f>SUM(E36:E37)</f>
        <v>0</v>
      </c>
      <c r="F38" s="72">
        <f>SUM(F36:F37)</f>
        <v>0</v>
      </c>
      <c r="G38" s="72">
        <f>SUM(G36:G37)</f>
        <v>0</v>
      </c>
      <c r="H38" s="72">
        <f>SUM(H36:H37)</f>
        <v>0</v>
      </c>
      <c r="I38" s="72">
        <f>SUM(I36:I37)</f>
        <v>0</v>
      </c>
      <c r="J38"/>
      <c r="K38"/>
      <c r="L38"/>
      <c r="M38" s="25"/>
      <c r="N38" s="77">
        <f t="shared" si="0"/>
        <v>0</v>
      </c>
      <c r="O38" s="78">
        <f>PKSS!T38</f>
        <v>0</v>
      </c>
      <c r="P38" s="79">
        <f t="shared" si="1"/>
        <v>0</v>
      </c>
    </row>
    <row r="39" spans="1:16" ht="15.75" customHeight="1">
      <c r="A39" s="69">
        <v>16</v>
      </c>
      <c r="B39" s="163" t="s">
        <v>111</v>
      </c>
      <c r="C39" s="163"/>
      <c r="D39" s="70">
        <f>PKSS!S39</f>
        <v>0</v>
      </c>
      <c r="E39" s="73"/>
      <c r="F39" s="73"/>
      <c r="G39" s="73"/>
      <c r="H39" s="73"/>
      <c r="I39" s="73"/>
      <c r="J39"/>
      <c r="K39"/>
      <c r="L39"/>
      <c r="M39" s="25"/>
      <c r="N39" s="74">
        <f t="shared" si="0"/>
        <v>0</v>
      </c>
      <c r="O39" s="75">
        <f>PKSS!T39</f>
        <v>0</v>
      </c>
      <c r="P39" s="76">
        <f t="shared" si="1"/>
        <v>0</v>
      </c>
    </row>
    <row r="40" spans="1:16" ht="15.75" customHeight="1">
      <c r="A40" s="166" t="s">
        <v>112</v>
      </c>
      <c r="B40" s="166"/>
      <c r="C40" s="166"/>
      <c r="D40" s="72">
        <f>PKSS!S40</f>
        <v>0</v>
      </c>
      <c r="E40" s="72">
        <f>SUM(E39)</f>
        <v>0</v>
      </c>
      <c r="F40" s="72">
        <f>SUM(F39)</f>
        <v>0</v>
      </c>
      <c r="G40" s="72">
        <f>SUM(G39)</f>
        <v>0</v>
      </c>
      <c r="H40" s="72">
        <f>SUM(H39)</f>
        <v>0</v>
      </c>
      <c r="I40" s="72">
        <f>SUM(I39)</f>
        <v>0</v>
      </c>
      <c r="J40"/>
      <c r="K40"/>
      <c r="L40"/>
      <c r="M40" s="25"/>
      <c r="N40" s="77">
        <f t="shared" si="0"/>
        <v>0</v>
      </c>
      <c r="O40" s="78">
        <f>PKSS!T40</f>
        <v>0</v>
      </c>
      <c r="P40" s="79">
        <f t="shared" si="1"/>
        <v>0</v>
      </c>
    </row>
    <row r="41" spans="1:16" ht="15.75" customHeight="1">
      <c r="A41" s="166" t="s">
        <v>110</v>
      </c>
      <c r="B41" s="166"/>
      <c r="C41" s="166"/>
      <c r="D41" s="72">
        <f>PKSS!S41</f>
        <v>4746</v>
      </c>
      <c r="E41" s="72">
        <f>SUM(E28:E30,E32,E34,E36:E37,E39)</f>
        <v>3913</v>
      </c>
      <c r="F41" s="72">
        <f>SUM(F28:F30,F32,F34,F36:F37,F39)</f>
        <v>822</v>
      </c>
      <c r="G41" s="72">
        <f>SUM(G28:G30,G32,G34,G36:G37,G39)</f>
        <v>7</v>
      </c>
      <c r="H41" s="72">
        <f>SUM(H28:H30,H32,H34,H36:H37,H39)</f>
        <v>4</v>
      </c>
      <c r="I41" s="72">
        <f>SUM(I28:I30,I32,I34,I36:I37,I39)</f>
        <v>0</v>
      </c>
      <c r="J41"/>
      <c r="K41"/>
      <c r="L41"/>
      <c r="M41" s="25"/>
      <c r="N41" s="77">
        <f t="shared" si="0"/>
        <v>4</v>
      </c>
      <c r="O41" s="78">
        <f>PKSS!T41</f>
        <v>4</v>
      </c>
      <c r="P41" s="79">
        <f t="shared" si="1"/>
        <v>0</v>
      </c>
    </row>
    <row r="42" spans="1:16" ht="15.75" customHeight="1">
      <c r="A42" s="69">
        <v>17</v>
      </c>
      <c r="B42" s="163" t="s">
        <v>94</v>
      </c>
      <c r="C42" s="163"/>
      <c r="D42" s="70">
        <f>PKSS!S42</f>
        <v>3059</v>
      </c>
      <c r="E42" s="73">
        <v>2277</v>
      </c>
      <c r="F42" s="73">
        <v>782</v>
      </c>
      <c r="G42" s="73"/>
      <c r="H42" s="73"/>
      <c r="I42" s="73"/>
      <c r="J42"/>
      <c r="K42"/>
      <c r="L42"/>
      <c r="M42" s="25"/>
      <c r="N42" s="74">
        <f t="shared" si="0"/>
        <v>0</v>
      </c>
      <c r="O42" s="75">
        <f>PKSS!T42</f>
        <v>0</v>
      </c>
      <c r="P42" s="76">
        <f t="shared" si="1"/>
        <v>0</v>
      </c>
    </row>
    <row r="43" spans="1:16" ht="15.75" customHeight="1">
      <c r="A43" s="69">
        <v>18</v>
      </c>
      <c r="B43" s="163" t="s">
        <v>95</v>
      </c>
      <c r="C43" s="163"/>
      <c r="D43" s="70">
        <f>PKSS!S43</f>
        <v>727</v>
      </c>
      <c r="E43" s="73">
        <v>596</v>
      </c>
      <c r="F43" s="73">
        <v>131</v>
      </c>
      <c r="G43" s="73"/>
      <c r="H43" s="73"/>
      <c r="I43" s="73"/>
      <c r="J43"/>
      <c r="K43"/>
      <c r="L43"/>
      <c r="M43" s="25"/>
      <c r="N43" s="74">
        <f t="shared" si="0"/>
        <v>0</v>
      </c>
      <c r="O43" s="75">
        <f>PKSS!T43</f>
        <v>0</v>
      </c>
      <c r="P43" s="76">
        <f t="shared" si="1"/>
        <v>0</v>
      </c>
    </row>
    <row r="44" spans="1:16" ht="15.75" customHeight="1">
      <c r="A44" s="69">
        <v>19</v>
      </c>
      <c r="B44" s="163" t="s">
        <v>96</v>
      </c>
      <c r="C44" s="163"/>
      <c r="D44" s="70">
        <f>PKSS!S44</f>
        <v>0</v>
      </c>
      <c r="E44" s="73"/>
      <c r="F44" s="73"/>
      <c r="G44" s="73"/>
      <c r="H44" s="73"/>
      <c r="I44" s="73"/>
      <c r="J44"/>
      <c r="K44"/>
      <c r="L44"/>
      <c r="M44" s="25"/>
      <c r="N44" s="74">
        <f t="shared" si="0"/>
        <v>0</v>
      </c>
      <c r="O44" s="75">
        <f>PKSS!T44</f>
        <v>0</v>
      </c>
      <c r="P44" s="76">
        <f t="shared" si="1"/>
        <v>0</v>
      </c>
    </row>
    <row r="45" spans="1:16" ht="15.75" customHeight="1">
      <c r="A45" s="69">
        <v>20</v>
      </c>
      <c r="B45" s="163" t="s">
        <v>108</v>
      </c>
      <c r="C45" s="163"/>
      <c r="D45" s="70">
        <f>PKSS!S45</f>
        <v>9</v>
      </c>
      <c r="E45" s="73">
        <v>9</v>
      </c>
      <c r="F45" s="73"/>
      <c r="G45" s="73"/>
      <c r="H45" s="73"/>
      <c r="I45" s="73"/>
      <c r="J45"/>
      <c r="K45"/>
      <c r="L45"/>
      <c r="M45" s="25"/>
      <c r="N45" s="74">
        <f t="shared" si="0"/>
        <v>0</v>
      </c>
      <c r="O45" s="75">
        <f>PKSS!T45</f>
        <v>0</v>
      </c>
      <c r="P45" s="76">
        <f t="shared" si="1"/>
        <v>0</v>
      </c>
    </row>
    <row r="46" spans="1:16" ht="15.75" customHeight="1">
      <c r="A46" s="69">
        <v>21</v>
      </c>
      <c r="B46" s="163" t="s">
        <v>109</v>
      </c>
      <c r="C46" s="163"/>
      <c r="D46" s="70">
        <f>PKSS!S46</f>
        <v>0</v>
      </c>
      <c r="E46" s="73"/>
      <c r="F46" s="73"/>
      <c r="G46" s="73"/>
      <c r="H46" s="73"/>
      <c r="I46" s="73"/>
      <c r="J46"/>
      <c r="K46"/>
      <c r="L46"/>
      <c r="M46" s="25"/>
      <c r="N46" s="74">
        <f t="shared" si="0"/>
        <v>0</v>
      </c>
      <c r="O46" s="75">
        <f>PKSS!T46</f>
        <v>0</v>
      </c>
      <c r="P46" s="76">
        <f t="shared" si="1"/>
        <v>0</v>
      </c>
    </row>
    <row r="47" spans="1:16" ht="15.75" customHeight="1">
      <c r="A47" s="166" t="s">
        <v>126</v>
      </c>
      <c r="B47" s="166"/>
      <c r="C47" s="166"/>
      <c r="D47" s="72">
        <f>PKSS!S47</f>
        <v>3795</v>
      </c>
      <c r="E47" s="72">
        <f>SUM(E42:E46)</f>
        <v>2882</v>
      </c>
      <c r="F47" s="72">
        <f>SUM(F42:F46)</f>
        <v>913</v>
      </c>
      <c r="G47" s="72">
        <f>SUM(G42:G46)</f>
        <v>0</v>
      </c>
      <c r="H47" s="72">
        <f>SUM(H42:H46)</f>
        <v>0</v>
      </c>
      <c r="I47" s="72">
        <f>SUM(I42:I46)</f>
        <v>0</v>
      </c>
      <c r="J47"/>
      <c r="K47"/>
      <c r="L47"/>
      <c r="M47" s="25"/>
      <c r="N47" s="77">
        <f t="shared" si="0"/>
        <v>0</v>
      </c>
      <c r="O47" s="78">
        <f>PKSS!T47</f>
        <v>0</v>
      </c>
      <c r="P47" s="79">
        <f t="shared" si="1"/>
        <v>0</v>
      </c>
    </row>
    <row r="48" spans="1:16" ht="15.75" customHeight="1">
      <c r="A48" s="166" t="s">
        <v>127</v>
      </c>
      <c r="B48" s="166"/>
      <c r="C48" s="166"/>
      <c r="D48" s="72">
        <f>PKSS!S48</f>
        <v>8541</v>
      </c>
      <c r="E48" s="72">
        <f>SUM(E41:E46)</f>
        <v>6795</v>
      </c>
      <c r="F48" s="72">
        <f>SUM(F41:F46)</f>
        <v>1735</v>
      </c>
      <c r="G48" s="72">
        <f>SUM(G41:G46)</f>
        <v>7</v>
      </c>
      <c r="H48" s="72">
        <f>SUM(H41:H46)</f>
        <v>4</v>
      </c>
      <c r="I48" s="72">
        <f>SUM(I41:I46)</f>
        <v>0</v>
      </c>
      <c r="J48"/>
      <c r="K48"/>
      <c r="L48"/>
      <c r="M48" s="25"/>
      <c r="N48" s="77">
        <f t="shared" si="0"/>
        <v>4</v>
      </c>
      <c r="O48" s="78">
        <f>PKSS!T48</f>
        <v>4</v>
      </c>
      <c r="P48" s="79">
        <f t="shared" si="1"/>
        <v>0</v>
      </c>
    </row>
    <row r="49" spans="1:13" ht="12" customHeight="1">
      <c r="A49" s="26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6" ht="24.75" customHeight="1">
      <c r="A50" s="165" t="s">
        <v>161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80"/>
      <c r="N50" s="136" t="s">
        <v>135</v>
      </c>
      <c r="O50" s="136"/>
      <c r="P50" s="136"/>
    </row>
    <row r="51" spans="1:16" ht="19.5" customHeight="1">
      <c r="A51" s="162" t="s">
        <v>5</v>
      </c>
      <c r="B51" s="158" t="s">
        <v>30</v>
      </c>
      <c r="C51" s="158"/>
      <c r="D51" s="158" t="s">
        <v>121</v>
      </c>
      <c r="E51" s="157" t="s">
        <v>120</v>
      </c>
      <c r="F51" s="157"/>
      <c r="G51" s="157"/>
      <c r="H51" s="157"/>
      <c r="I51" s="157"/>
      <c r="J51" s="157" t="s">
        <v>162</v>
      </c>
      <c r="K51" s="157"/>
      <c r="L51" s="157"/>
      <c r="M51" s="25"/>
      <c r="N51" s="136"/>
      <c r="O51" s="136"/>
      <c r="P51" s="136"/>
    </row>
    <row r="52" spans="1:16" s="26" customFormat="1" ht="60" customHeight="1">
      <c r="A52" s="162"/>
      <c r="B52" s="82" t="s">
        <v>88</v>
      </c>
      <c r="C52" s="82" t="s">
        <v>87</v>
      </c>
      <c r="D52" s="158"/>
      <c r="E52" s="82" t="s">
        <v>128</v>
      </c>
      <c r="F52" s="82" t="s">
        <v>129</v>
      </c>
      <c r="G52" s="82" t="s">
        <v>164</v>
      </c>
      <c r="H52" s="82" t="s">
        <v>165</v>
      </c>
      <c r="I52" s="82" t="s">
        <v>130</v>
      </c>
      <c r="J52" s="82" t="s">
        <v>122</v>
      </c>
      <c r="K52" s="82" t="s">
        <v>123</v>
      </c>
      <c r="L52" s="82" t="s">
        <v>25</v>
      </c>
      <c r="N52" s="34" t="s">
        <v>132</v>
      </c>
      <c r="O52" s="34" t="s">
        <v>133</v>
      </c>
      <c r="P52" s="35" t="s">
        <v>134</v>
      </c>
    </row>
    <row r="53" spans="1:16" ht="15.75" customHeight="1">
      <c r="A53" s="155">
        <v>1</v>
      </c>
      <c r="B53" s="156" t="s">
        <v>77</v>
      </c>
      <c r="C53" s="81" t="s">
        <v>75</v>
      </c>
      <c r="D53" s="70">
        <f>PKSS!N8</f>
        <v>631</v>
      </c>
      <c r="E53" s="71">
        <v>556</v>
      </c>
      <c r="F53" s="71">
        <v>75</v>
      </c>
      <c r="G53" s="71"/>
      <c r="H53" s="71"/>
      <c r="I53" s="71"/>
      <c r="J53" s="71">
        <v>36</v>
      </c>
      <c r="K53" s="71">
        <v>1</v>
      </c>
      <c r="L53" s="70">
        <f>SUM(J53:K53)</f>
        <v>37</v>
      </c>
      <c r="M53" s="25"/>
      <c r="N53" s="74">
        <f>H53+I53</f>
        <v>0</v>
      </c>
      <c r="O53" s="75">
        <f>PKSS!P8</f>
        <v>0</v>
      </c>
      <c r="P53" s="76">
        <f>N53-O53</f>
        <v>0</v>
      </c>
    </row>
    <row r="54" spans="1:16" ht="15.75" customHeight="1">
      <c r="A54" s="155"/>
      <c r="B54" s="156"/>
      <c r="C54" s="81" t="s">
        <v>76</v>
      </c>
      <c r="D54" s="70">
        <f>PKSS!N9</f>
        <v>19</v>
      </c>
      <c r="E54" s="71">
        <v>19</v>
      </c>
      <c r="F54" s="71"/>
      <c r="G54" s="71"/>
      <c r="H54" s="71"/>
      <c r="I54" s="71"/>
      <c r="J54" s="71"/>
      <c r="K54" s="71"/>
      <c r="L54" s="70">
        <f aca="true" t="shared" si="3" ref="L54:L93">SUM(J54:K54)</f>
        <v>0</v>
      </c>
      <c r="M54" s="25"/>
      <c r="N54" s="74">
        <f aca="true" t="shared" si="4" ref="N54:N93">H54+I54</f>
        <v>0</v>
      </c>
      <c r="O54" s="75">
        <f>PKSS!P9</f>
        <v>0</v>
      </c>
      <c r="P54" s="76">
        <f aca="true" t="shared" si="5" ref="P54:P93">N54-O54</f>
        <v>0</v>
      </c>
    </row>
    <row r="55" spans="1:16" ht="15.75" customHeight="1">
      <c r="A55" s="155">
        <v>2</v>
      </c>
      <c r="B55" s="156" t="s">
        <v>78</v>
      </c>
      <c r="C55" s="81" t="s">
        <v>75</v>
      </c>
      <c r="D55" s="70">
        <f>PKSS!N10</f>
        <v>5425</v>
      </c>
      <c r="E55" s="71">
        <v>4997</v>
      </c>
      <c r="F55" s="71">
        <v>428</v>
      </c>
      <c r="G55" s="71"/>
      <c r="H55" s="71"/>
      <c r="I55" s="71"/>
      <c r="J55" s="71">
        <v>113</v>
      </c>
      <c r="K55" s="71">
        <v>15</v>
      </c>
      <c r="L55" s="70">
        <f t="shared" si="3"/>
        <v>128</v>
      </c>
      <c r="M55" s="25"/>
      <c r="N55" s="74">
        <f t="shared" si="4"/>
        <v>0</v>
      </c>
      <c r="O55" s="75">
        <f>PKSS!P10</f>
        <v>0</v>
      </c>
      <c r="P55" s="76">
        <f t="shared" si="5"/>
        <v>0</v>
      </c>
    </row>
    <row r="56" spans="1:16" ht="15.75" customHeight="1">
      <c r="A56" s="155"/>
      <c r="B56" s="156"/>
      <c r="C56" s="81" t="s">
        <v>76</v>
      </c>
      <c r="D56" s="70">
        <f>PKSS!N11</f>
        <v>38</v>
      </c>
      <c r="E56" s="71">
        <v>38</v>
      </c>
      <c r="F56" s="71"/>
      <c r="G56" s="71"/>
      <c r="H56" s="71"/>
      <c r="I56" s="71"/>
      <c r="J56" s="71"/>
      <c r="K56" s="71"/>
      <c r="L56" s="70">
        <f t="shared" si="3"/>
        <v>0</v>
      </c>
      <c r="M56" s="25"/>
      <c r="N56" s="74">
        <f t="shared" si="4"/>
        <v>0</v>
      </c>
      <c r="O56" s="75">
        <f>PKSS!P11</f>
        <v>0</v>
      </c>
      <c r="P56" s="76">
        <f t="shared" si="5"/>
        <v>0</v>
      </c>
    </row>
    <row r="57" spans="1:16" ht="15.75" customHeight="1">
      <c r="A57" s="155">
        <v>3</v>
      </c>
      <c r="B57" s="156" t="s">
        <v>79</v>
      </c>
      <c r="C57" s="81" t="s">
        <v>75</v>
      </c>
      <c r="D57" s="70">
        <f>PKSS!N12</f>
        <v>267</v>
      </c>
      <c r="E57" s="71">
        <v>216</v>
      </c>
      <c r="F57" s="71">
        <v>51</v>
      </c>
      <c r="G57" s="71"/>
      <c r="H57" s="71"/>
      <c r="I57" s="71"/>
      <c r="J57" s="71"/>
      <c r="K57" s="71">
        <v>1</v>
      </c>
      <c r="L57" s="70">
        <f t="shared" si="3"/>
        <v>1</v>
      </c>
      <c r="M57" s="25"/>
      <c r="N57" s="74">
        <f t="shared" si="4"/>
        <v>0</v>
      </c>
      <c r="O57" s="75">
        <f>PKSS!P12</f>
        <v>0</v>
      </c>
      <c r="P57" s="76">
        <f t="shared" si="5"/>
        <v>0</v>
      </c>
    </row>
    <row r="58" spans="1:16" ht="15.75" customHeight="1">
      <c r="A58" s="155"/>
      <c r="B58" s="156"/>
      <c r="C58" s="81" t="s">
        <v>76</v>
      </c>
      <c r="D58" s="70">
        <f>PKSS!N13</f>
        <v>14</v>
      </c>
      <c r="E58" s="71">
        <v>14</v>
      </c>
      <c r="F58" s="71"/>
      <c r="G58" s="71"/>
      <c r="H58" s="71"/>
      <c r="I58" s="71"/>
      <c r="J58" s="71"/>
      <c r="K58" s="71"/>
      <c r="L58" s="70">
        <f t="shared" si="3"/>
        <v>0</v>
      </c>
      <c r="M58" s="25"/>
      <c r="N58" s="74">
        <f t="shared" si="4"/>
        <v>0</v>
      </c>
      <c r="O58" s="75">
        <f>PKSS!P13</f>
        <v>0</v>
      </c>
      <c r="P58" s="76">
        <f t="shared" si="5"/>
        <v>0</v>
      </c>
    </row>
    <row r="59" spans="1:16" ht="15.75" customHeight="1">
      <c r="A59" s="155">
        <v>4</v>
      </c>
      <c r="B59" s="156" t="s">
        <v>80</v>
      </c>
      <c r="C59" s="81" t="s">
        <v>75</v>
      </c>
      <c r="D59" s="70">
        <f>PKSS!N14</f>
        <v>610</v>
      </c>
      <c r="E59" s="71">
        <v>531</v>
      </c>
      <c r="F59" s="71">
        <v>79</v>
      </c>
      <c r="G59" s="71"/>
      <c r="H59" s="71"/>
      <c r="I59" s="71"/>
      <c r="J59" s="71"/>
      <c r="K59" s="71"/>
      <c r="L59" s="70">
        <f t="shared" si="3"/>
        <v>0</v>
      </c>
      <c r="M59" s="25"/>
      <c r="N59" s="74">
        <f t="shared" si="4"/>
        <v>0</v>
      </c>
      <c r="O59" s="75">
        <f>PKSS!P14</f>
        <v>0</v>
      </c>
      <c r="P59" s="76">
        <f t="shared" si="5"/>
        <v>0</v>
      </c>
    </row>
    <row r="60" spans="1:16" ht="15.75" customHeight="1">
      <c r="A60" s="155"/>
      <c r="B60" s="156"/>
      <c r="C60" s="81" t="s">
        <v>76</v>
      </c>
      <c r="D60" s="70">
        <f>PKSS!N15</f>
        <v>1</v>
      </c>
      <c r="E60" s="71">
        <v>1</v>
      </c>
      <c r="F60" s="71"/>
      <c r="G60" s="71"/>
      <c r="H60" s="71"/>
      <c r="I60" s="71"/>
      <c r="J60" s="71"/>
      <c r="K60" s="71"/>
      <c r="L60" s="70">
        <f t="shared" si="3"/>
        <v>0</v>
      </c>
      <c r="M60" s="25"/>
      <c r="N60" s="74">
        <f t="shared" si="4"/>
        <v>0</v>
      </c>
      <c r="O60" s="75">
        <f>PKSS!P15</f>
        <v>0</v>
      </c>
      <c r="P60" s="76">
        <f t="shared" si="5"/>
        <v>0</v>
      </c>
    </row>
    <row r="61" spans="1:16" ht="15.75" customHeight="1">
      <c r="A61" s="155">
        <v>5</v>
      </c>
      <c r="B61" s="156" t="s">
        <v>81</v>
      </c>
      <c r="C61" s="81" t="s">
        <v>75</v>
      </c>
      <c r="D61" s="70">
        <f>PKSS!N16</f>
        <v>281</v>
      </c>
      <c r="E61" s="71">
        <v>197</v>
      </c>
      <c r="F61" s="71">
        <v>82</v>
      </c>
      <c r="G61" s="71">
        <v>2</v>
      </c>
      <c r="H61" s="71"/>
      <c r="I61" s="71"/>
      <c r="J61" s="71">
        <v>2</v>
      </c>
      <c r="K61" s="71"/>
      <c r="L61" s="70">
        <f t="shared" si="3"/>
        <v>2</v>
      </c>
      <c r="M61" s="25"/>
      <c r="N61" s="74">
        <f t="shared" si="4"/>
        <v>0</v>
      </c>
      <c r="O61" s="75">
        <f>PKSS!P16</f>
        <v>0</v>
      </c>
      <c r="P61" s="76">
        <f t="shared" si="5"/>
        <v>0</v>
      </c>
    </row>
    <row r="62" spans="1:16" ht="15.75" customHeight="1">
      <c r="A62" s="155"/>
      <c r="B62" s="156"/>
      <c r="C62" s="81" t="s">
        <v>76</v>
      </c>
      <c r="D62" s="70">
        <f>PKSS!N17</f>
        <v>1</v>
      </c>
      <c r="E62" s="71">
        <v>1</v>
      </c>
      <c r="F62" s="71"/>
      <c r="G62" s="71"/>
      <c r="H62" s="71"/>
      <c r="I62" s="71"/>
      <c r="J62" s="71"/>
      <c r="K62" s="71"/>
      <c r="L62" s="70">
        <f t="shared" si="3"/>
        <v>0</v>
      </c>
      <c r="M62" s="25"/>
      <c r="N62" s="74">
        <f t="shared" si="4"/>
        <v>0</v>
      </c>
      <c r="O62" s="75">
        <f>PKSS!P17</f>
        <v>0</v>
      </c>
      <c r="P62" s="76">
        <f t="shared" si="5"/>
        <v>0</v>
      </c>
    </row>
    <row r="63" spans="1:16" ht="15.75" customHeight="1">
      <c r="A63" s="155">
        <v>6</v>
      </c>
      <c r="B63" s="156" t="s">
        <v>82</v>
      </c>
      <c r="C63" s="81" t="s">
        <v>75</v>
      </c>
      <c r="D63" s="70">
        <f>PKSS!N18</f>
        <v>110</v>
      </c>
      <c r="E63" s="71">
        <v>94</v>
      </c>
      <c r="F63" s="71">
        <v>16</v>
      </c>
      <c r="G63" s="71"/>
      <c r="H63" s="71"/>
      <c r="I63" s="71"/>
      <c r="J63" s="71"/>
      <c r="K63" s="71"/>
      <c r="L63" s="70">
        <f t="shared" si="3"/>
        <v>0</v>
      </c>
      <c r="M63" s="25"/>
      <c r="N63" s="74">
        <f t="shared" si="4"/>
        <v>0</v>
      </c>
      <c r="O63" s="75">
        <f>PKSS!P18</f>
        <v>0</v>
      </c>
      <c r="P63" s="76">
        <f t="shared" si="5"/>
        <v>0</v>
      </c>
    </row>
    <row r="64" spans="1:16" ht="15.75" customHeight="1">
      <c r="A64" s="155"/>
      <c r="B64" s="156"/>
      <c r="C64" s="81" t="s">
        <v>76</v>
      </c>
      <c r="D64" s="70">
        <f>PKSS!N19</f>
        <v>0</v>
      </c>
      <c r="E64" s="71"/>
      <c r="F64" s="71"/>
      <c r="G64" s="71"/>
      <c r="H64" s="71"/>
      <c r="I64" s="71"/>
      <c r="J64" s="71"/>
      <c r="K64" s="71"/>
      <c r="L64" s="70">
        <f t="shared" si="3"/>
        <v>0</v>
      </c>
      <c r="M64" s="25"/>
      <c r="N64" s="74">
        <f t="shared" si="4"/>
        <v>0</v>
      </c>
      <c r="O64" s="75">
        <f>PKSS!P19</f>
        <v>0</v>
      </c>
      <c r="P64" s="76">
        <f t="shared" si="5"/>
        <v>0</v>
      </c>
    </row>
    <row r="65" spans="1:16" ht="15.75" customHeight="1">
      <c r="A65" s="155">
        <v>7</v>
      </c>
      <c r="B65" s="156" t="s">
        <v>83</v>
      </c>
      <c r="C65" s="81" t="s">
        <v>75</v>
      </c>
      <c r="D65" s="70">
        <f>PKSS!N20</f>
        <v>70</v>
      </c>
      <c r="E65" s="71">
        <v>57</v>
      </c>
      <c r="F65" s="71">
        <v>13</v>
      </c>
      <c r="G65" s="71"/>
      <c r="H65" s="71"/>
      <c r="I65" s="71"/>
      <c r="J65" s="71">
        <v>2</v>
      </c>
      <c r="K65" s="71"/>
      <c r="L65" s="70">
        <f t="shared" si="3"/>
        <v>2</v>
      </c>
      <c r="M65" s="25"/>
      <c r="N65" s="74">
        <f t="shared" si="4"/>
        <v>0</v>
      </c>
      <c r="O65" s="75">
        <f>PKSS!P20</f>
        <v>0</v>
      </c>
      <c r="P65" s="76">
        <f t="shared" si="5"/>
        <v>0</v>
      </c>
    </row>
    <row r="66" spans="1:16" ht="15.75" customHeight="1">
      <c r="A66" s="155"/>
      <c r="B66" s="156"/>
      <c r="C66" s="81" t="s">
        <v>76</v>
      </c>
      <c r="D66" s="70">
        <f>PKSS!N21</f>
        <v>0</v>
      </c>
      <c r="E66" s="71"/>
      <c r="F66" s="71"/>
      <c r="G66" s="71"/>
      <c r="H66" s="71"/>
      <c r="I66" s="71"/>
      <c r="J66" s="71"/>
      <c r="K66" s="71"/>
      <c r="L66" s="70">
        <f t="shared" si="3"/>
        <v>0</v>
      </c>
      <c r="M66" s="25"/>
      <c r="N66" s="74">
        <f t="shared" si="4"/>
        <v>0</v>
      </c>
      <c r="O66" s="75">
        <f>PKSS!P21</f>
        <v>0</v>
      </c>
      <c r="P66" s="76">
        <f t="shared" si="5"/>
        <v>0</v>
      </c>
    </row>
    <row r="67" spans="1:16" ht="15.75" customHeight="1">
      <c r="A67" s="155">
        <v>8</v>
      </c>
      <c r="B67" s="167" t="s">
        <v>84</v>
      </c>
      <c r="C67" s="81" t="s">
        <v>75</v>
      </c>
      <c r="D67" s="70">
        <f>PKSS!N22</f>
        <v>26</v>
      </c>
      <c r="E67" s="71">
        <v>10</v>
      </c>
      <c r="F67" s="71">
        <v>16</v>
      </c>
      <c r="G67" s="71"/>
      <c r="H67" s="71"/>
      <c r="I67" s="71"/>
      <c r="J67" s="71"/>
      <c r="K67" s="71"/>
      <c r="L67" s="70">
        <f t="shared" si="3"/>
        <v>0</v>
      </c>
      <c r="M67" s="25"/>
      <c r="N67" s="74">
        <f t="shared" si="4"/>
        <v>0</v>
      </c>
      <c r="O67" s="75">
        <f>PKSS!P22</f>
        <v>0</v>
      </c>
      <c r="P67" s="76">
        <f t="shared" si="5"/>
        <v>0</v>
      </c>
    </row>
    <row r="68" spans="1:16" ht="15.75" customHeight="1">
      <c r="A68" s="155"/>
      <c r="B68" s="167"/>
      <c r="C68" s="81" t="s">
        <v>76</v>
      </c>
      <c r="D68" s="70">
        <f>PKSS!N23</f>
        <v>0</v>
      </c>
      <c r="E68" s="71"/>
      <c r="F68" s="71"/>
      <c r="G68" s="71"/>
      <c r="H68" s="71"/>
      <c r="I68" s="71"/>
      <c r="J68" s="71"/>
      <c r="K68" s="71"/>
      <c r="L68" s="70">
        <f t="shared" si="3"/>
        <v>0</v>
      </c>
      <c r="M68" s="25"/>
      <c r="N68" s="74">
        <f t="shared" si="4"/>
        <v>0</v>
      </c>
      <c r="O68" s="75">
        <f>PKSS!P23</f>
        <v>0</v>
      </c>
      <c r="P68" s="76">
        <f t="shared" si="5"/>
        <v>0</v>
      </c>
    </row>
    <row r="69" spans="1:16" ht="15.75" customHeight="1">
      <c r="A69" s="155">
        <v>9</v>
      </c>
      <c r="B69" s="156" t="s">
        <v>85</v>
      </c>
      <c r="C69" s="81" t="s">
        <v>75</v>
      </c>
      <c r="D69" s="70">
        <f>PKSS!N24</f>
        <v>257</v>
      </c>
      <c r="E69" s="71">
        <v>245</v>
      </c>
      <c r="F69" s="71">
        <v>12</v>
      </c>
      <c r="G69" s="71"/>
      <c r="H69" s="71"/>
      <c r="I69" s="71"/>
      <c r="J69" s="71">
        <v>2</v>
      </c>
      <c r="K69" s="71"/>
      <c r="L69" s="70">
        <f t="shared" si="3"/>
        <v>2</v>
      </c>
      <c r="M69" s="25"/>
      <c r="N69" s="74">
        <f t="shared" si="4"/>
        <v>0</v>
      </c>
      <c r="O69" s="75">
        <f>PKSS!P24</f>
        <v>0</v>
      </c>
      <c r="P69" s="76">
        <f t="shared" si="5"/>
        <v>0</v>
      </c>
    </row>
    <row r="70" spans="1:16" ht="15.75" customHeight="1">
      <c r="A70" s="155"/>
      <c r="B70" s="156"/>
      <c r="C70" s="81" t="s">
        <v>76</v>
      </c>
      <c r="D70" s="70">
        <f>PKSS!N25</f>
        <v>34</v>
      </c>
      <c r="E70" s="71">
        <v>28</v>
      </c>
      <c r="F70" s="71">
        <v>6</v>
      </c>
      <c r="G70" s="71"/>
      <c r="H70" s="71"/>
      <c r="I70" s="71"/>
      <c r="J70" s="71"/>
      <c r="K70" s="71"/>
      <c r="L70" s="70">
        <f t="shared" si="3"/>
        <v>0</v>
      </c>
      <c r="M70" s="25"/>
      <c r="N70" s="74">
        <f t="shared" si="4"/>
        <v>0</v>
      </c>
      <c r="O70" s="75">
        <f>PKSS!P25</f>
        <v>0</v>
      </c>
      <c r="P70" s="76">
        <f t="shared" si="5"/>
        <v>0</v>
      </c>
    </row>
    <row r="71" spans="1:16" ht="15.75" customHeight="1">
      <c r="A71" s="155">
        <v>10</v>
      </c>
      <c r="B71" s="156" t="s">
        <v>86</v>
      </c>
      <c r="C71" s="81" t="s">
        <v>75</v>
      </c>
      <c r="D71" s="70">
        <f>PKSS!N26</f>
        <v>4</v>
      </c>
      <c r="E71" s="71">
        <v>4</v>
      </c>
      <c r="F71" s="71"/>
      <c r="G71" s="71"/>
      <c r="H71" s="71"/>
      <c r="I71" s="71"/>
      <c r="J71" s="71"/>
      <c r="K71" s="71"/>
      <c r="L71" s="70">
        <f t="shared" si="3"/>
        <v>0</v>
      </c>
      <c r="M71" s="25"/>
      <c r="N71" s="74">
        <f t="shared" si="4"/>
        <v>0</v>
      </c>
      <c r="O71" s="75">
        <f>PKSS!P26</f>
        <v>0</v>
      </c>
      <c r="P71" s="76">
        <f t="shared" si="5"/>
        <v>0</v>
      </c>
    </row>
    <row r="72" spans="1:16" ht="15.75" customHeight="1">
      <c r="A72" s="155"/>
      <c r="B72" s="156"/>
      <c r="C72" s="81" t="s">
        <v>76</v>
      </c>
      <c r="D72" s="70">
        <f>PKSS!N27</f>
        <v>0</v>
      </c>
      <c r="E72" s="71"/>
      <c r="F72" s="71"/>
      <c r="G72" s="71"/>
      <c r="H72" s="71"/>
      <c r="I72" s="71"/>
      <c r="J72" s="71"/>
      <c r="K72" s="71"/>
      <c r="L72" s="70">
        <f t="shared" si="3"/>
        <v>0</v>
      </c>
      <c r="M72" s="25"/>
      <c r="N72" s="74">
        <f t="shared" si="4"/>
        <v>0</v>
      </c>
      <c r="O72" s="75">
        <f>PKSS!P27</f>
        <v>0</v>
      </c>
      <c r="P72" s="76">
        <f t="shared" si="5"/>
        <v>0</v>
      </c>
    </row>
    <row r="73" spans="1:16" ht="15.75" customHeight="1">
      <c r="A73" s="166" t="s">
        <v>89</v>
      </c>
      <c r="B73" s="166"/>
      <c r="C73" s="84" t="s">
        <v>75</v>
      </c>
      <c r="D73" s="72">
        <f>PKSS!N28</f>
        <v>7681</v>
      </c>
      <c r="E73" s="72">
        <f aca="true" t="shared" si="6" ref="E73:K74">SUM(E53,E55,E57,E59,E61,E63,E65,E67,E69,E71)</f>
        <v>6907</v>
      </c>
      <c r="F73" s="72">
        <f t="shared" si="6"/>
        <v>772</v>
      </c>
      <c r="G73" s="72">
        <f>SUM(G53,G55,G57,G59,G61,G63,G65,G67,G69,G71)</f>
        <v>2</v>
      </c>
      <c r="H73" s="72">
        <f t="shared" si="6"/>
        <v>0</v>
      </c>
      <c r="I73" s="72">
        <f t="shared" si="6"/>
        <v>0</v>
      </c>
      <c r="J73" s="72">
        <f t="shared" si="6"/>
        <v>155</v>
      </c>
      <c r="K73" s="72">
        <f t="shared" si="6"/>
        <v>17</v>
      </c>
      <c r="L73" s="72">
        <f t="shared" si="3"/>
        <v>172</v>
      </c>
      <c r="M73" s="25"/>
      <c r="N73" s="77">
        <f t="shared" si="4"/>
        <v>0</v>
      </c>
      <c r="O73" s="78">
        <f>PKSS!P28</f>
        <v>0</v>
      </c>
      <c r="P73" s="79">
        <f t="shared" si="5"/>
        <v>0</v>
      </c>
    </row>
    <row r="74" spans="1:16" ht="15.75" customHeight="1">
      <c r="A74" s="166"/>
      <c r="B74" s="166"/>
      <c r="C74" s="84" t="s">
        <v>76</v>
      </c>
      <c r="D74" s="72">
        <f>PKSS!N29</f>
        <v>107</v>
      </c>
      <c r="E74" s="72">
        <f t="shared" si="6"/>
        <v>101</v>
      </c>
      <c r="F74" s="72">
        <f t="shared" si="6"/>
        <v>6</v>
      </c>
      <c r="G74" s="72">
        <f>SUM(G54,G56,G58,G60,G62,G64,G66,G68,G70,G72)</f>
        <v>0</v>
      </c>
      <c r="H74" s="72">
        <f t="shared" si="6"/>
        <v>0</v>
      </c>
      <c r="I74" s="72">
        <f t="shared" si="6"/>
        <v>0</v>
      </c>
      <c r="J74" s="72">
        <f t="shared" si="6"/>
        <v>0</v>
      </c>
      <c r="K74" s="72">
        <f t="shared" si="6"/>
        <v>0</v>
      </c>
      <c r="L74" s="72">
        <f t="shared" si="3"/>
        <v>0</v>
      </c>
      <c r="M74" s="25"/>
      <c r="N74" s="77">
        <f t="shared" si="4"/>
        <v>0</v>
      </c>
      <c r="O74" s="78">
        <f>PKSS!P29</f>
        <v>0</v>
      </c>
      <c r="P74" s="79">
        <f t="shared" si="5"/>
        <v>0</v>
      </c>
    </row>
    <row r="75" spans="1:16" ht="15.75" customHeight="1">
      <c r="A75" s="83">
        <v>11</v>
      </c>
      <c r="B75" s="163" t="s">
        <v>91</v>
      </c>
      <c r="C75" s="163"/>
      <c r="D75" s="70">
        <f>PKSS!N30</f>
        <v>0</v>
      </c>
      <c r="E75" s="71"/>
      <c r="F75" s="71"/>
      <c r="G75" s="71"/>
      <c r="H75" s="71"/>
      <c r="I75" s="71"/>
      <c r="J75" s="73"/>
      <c r="K75" s="73"/>
      <c r="L75" s="70">
        <f t="shared" si="3"/>
        <v>0</v>
      </c>
      <c r="M75" s="25"/>
      <c r="N75" s="74">
        <f t="shared" si="4"/>
        <v>0</v>
      </c>
      <c r="O75" s="75">
        <f>PKSS!P30</f>
        <v>0</v>
      </c>
      <c r="P75" s="76">
        <f t="shared" si="5"/>
        <v>0</v>
      </c>
    </row>
    <row r="76" spans="1:16" ht="15.75" customHeight="1">
      <c r="A76" s="166" t="s">
        <v>90</v>
      </c>
      <c r="B76" s="166"/>
      <c r="C76" s="166"/>
      <c r="D76" s="72">
        <f>PKSS!N31</f>
        <v>7788</v>
      </c>
      <c r="E76" s="72">
        <f aca="true" t="shared" si="7" ref="E76:K76">SUM(E73:E75)</f>
        <v>7008</v>
      </c>
      <c r="F76" s="72">
        <f t="shared" si="7"/>
        <v>778</v>
      </c>
      <c r="G76" s="72">
        <f t="shared" si="7"/>
        <v>2</v>
      </c>
      <c r="H76" s="72">
        <f t="shared" si="7"/>
        <v>0</v>
      </c>
      <c r="I76" s="72">
        <f t="shared" si="7"/>
        <v>0</v>
      </c>
      <c r="J76" s="72">
        <f t="shared" si="7"/>
        <v>155</v>
      </c>
      <c r="K76" s="72">
        <f t="shared" si="7"/>
        <v>17</v>
      </c>
      <c r="L76" s="72">
        <f t="shared" si="3"/>
        <v>172</v>
      </c>
      <c r="M76" s="25"/>
      <c r="N76" s="77">
        <f t="shared" si="4"/>
        <v>0</v>
      </c>
      <c r="O76" s="78">
        <f>PKSS!P31</f>
        <v>0</v>
      </c>
      <c r="P76" s="79">
        <f t="shared" si="5"/>
        <v>0</v>
      </c>
    </row>
    <row r="77" spans="1:16" ht="15.75" customHeight="1">
      <c r="A77" s="83">
        <v>12</v>
      </c>
      <c r="B77" s="163" t="s">
        <v>93</v>
      </c>
      <c r="C77" s="163"/>
      <c r="D77" s="70">
        <f>PKSS!N32</f>
        <v>1100</v>
      </c>
      <c r="E77" s="71">
        <v>1099</v>
      </c>
      <c r="F77" s="71">
        <v>1</v>
      </c>
      <c r="G77" s="71"/>
      <c r="H77" s="71"/>
      <c r="I77" s="71"/>
      <c r="J77" s="73"/>
      <c r="K77" s="73"/>
      <c r="L77" s="70">
        <f t="shared" si="3"/>
        <v>0</v>
      </c>
      <c r="M77" s="25"/>
      <c r="N77" s="74">
        <f t="shared" si="4"/>
        <v>0</v>
      </c>
      <c r="O77" s="75">
        <f>PKSS!P32</f>
        <v>0</v>
      </c>
      <c r="P77" s="76">
        <f t="shared" si="5"/>
        <v>0</v>
      </c>
    </row>
    <row r="78" spans="1:16" ht="15.75" customHeight="1">
      <c r="A78" s="166" t="s">
        <v>92</v>
      </c>
      <c r="B78" s="166"/>
      <c r="C78" s="166"/>
      <c r="D78" s="72">
        <f>PKSS!N33</f>
        <v>8888</v>
      </c>
      <c r="E78" s="72">
        <f aca="true" t="shared" si="8" ref="E78:K78">SUM(E73:E75,E77)</f>
        <v>8107</v>
      </c>
      <c r="F78" s="72">
        <f t="shared" si="8"/>
        <v>779</v>
      </c>
      <c r="G78" s="72">
        <f t="shared" si="8"/>
        <v>2</v>
      </c>
      <c r="H78" s="72">
        <f t="shared" si="8"/>
        <v>0</v>
      </c>
      <c r="I78" s="72">
        <f t="shared" si="8"/>
        <v>0</v>
      </c>
      <c r="J78" s="72">
        <f t="shared" si="8"/>
        <v>155</v>
      </c>
      <c r="K78" s="72">
        <f t="shared" si="8"/>
        <v>17</v>
      </c>
      <c r="L78" s="72">
        <f t="shared" si="3"/>
        <v>172</v>
      </c>
      <c r="N78" s="77">
        <f t="shared" si="4"/>
        <v>0</v>
      </c>
      <c r="O78" s="78">
        <f>PKSS!P33</f>
        <v>0</v>
      </c>
      <c r="P78" s="79">
        <f t="shared" si="5"/>
        <v>0</v>
      </c>
    </row>
    <row r="79" spans="1:16" ht="15.75" customHeight="1">
      <c r="A79" s="69">
        <v>13</v>
      </c>
      <c r="B79" s="163" t="s">
        <v>102</v>
      </c>
      <c r="C79" s="163"/>
      <c r="D79" s="70">
        <f>PKSS!N34</f>
        <v>3671</v>
      </c>
      <c r="E79" s="73">
        <v>3104</v>
      </c>
      <c r="F79" s="73">
        <v>567</v>
      </c>
      <c r="G79" s="73"/>
      <c r="H79" s="73"/>
      <c r="I79" s="73"/>
      <c r="J79" s="73">
        <v>297</v>
      </c>
      <c r="K79" s="73"/>
      <c r="L79" s="70">
        <f t="shared" si="3"/>
        <v>297</v>
      </c>
      <c r="N79" s="74">
        <f t="shared" si="4"/>
        <v>0</v>
      </c>
      <c r="O79" s="75">
        <f>PKSS!P34</f>
        <v>0</v>
      </c>
      <c r="P79" s="76">
        <f t="shared" si="5"/>
        <v>0</v>
      </c>
    </row>
    <row r="80" spans="1:16" ht="15.75" customHeight="1">
      <c r="A80" s="166" t="s">
        <v>103</v>
      </c>
      <c r="B80" s="166"/>
      <c r="C80" s="166"/>
      <c r="D80" s="72">
        <f>PKSS!N35</f>
        <v>12559</v>
      </c>
      <c r="E80" s="72">
        <f aca="true" t="shared" si="9" ref="E80:K80">SUM(E73:E75,E77,E79)</f>
        <v>11211</v>
      </c>
      <c r="F80" s="72">
        <f t="shared" si="9"/>
        <v>1346</v>
      </c>
      <c r="G80" s="72">
        <f t="shared" si="9"/>
        <v>2</v>
      </c>
      <c r="H80" s="72">
        <f t="shared" si="9"/>
        <v>0</v>
      </c>
      <c r="I80" s="72">
        <f t="shared" si="9"/>
        <v>0</v>
      </c>
      <c r="J80" s="72">
        <f t="shared" si="9"/>
        <v>452</v>
      </c>
      <c r="K80" s="72">
        <f t="shared" si="9"/>
        <v>17</v>
      </c>
      <c r="L80" s="72">
        <f t="shared" si="3"/>
        <v>469</v>
      </c>
      <c r="N80" s="77">
        <f t="shared" si="4"/>
        <v>0</v>
      </c>
      <c r="O80" s="78">
        <f>PKSS!P35</f>
        <v>0</v>
      </c>
      <c r="P80" s="79">
        <f t="shared" si="5"/>
        <v>0</v>
      </c>
    </row>
    <row r="81" spans="1:16" ht="15.75" customHeight="1">
      <c r="A81" s="69">
        <v>14</v>
      </c>
      <c r="B81" s="163" t="s">
        <v>107</v>
      </c>
      <c r="C81" s="163"/>
      <c r="D81" s="70">
        <f>PKSS!N36</f>
        <v>0</v>
      </c>
      <c r="E81" s="73"/>
      <c r="F81" s="73"/>
      <c r="G81" s="73"/>
      <c r="H81" s="73"/>
      <c r="I81" s="73"/>
      <c r="J81" s="73"/>
      <c r="K81" s="73"/>
      <c r="L81" s="70">
        <f t="shared" si="3"/>
        <v>0</v>
      </c>
      <c r="N81" s="74">
        <f t="shared" si="4"/>
        <v>0</v>
      </c>
      <c r="O81" s="75">
        <f>PKSS!P36</f>
        <v>0</v>
      </c>
      <c r="P81" s="76">
        <f t="shared" si="5"/>
        <v>0</v>
      </c>
    </row>
    <row r="82" spans="1:16" ht="15.75" customHeight="1">
      <c r="A82" s="69">
        <v>15</v>
      </c>
      <c r="B82" s="163" t="s">
        <v>106</v>
      </c>
      <c r="C82" s="163"/>
      <c r="D82" s="70">
        <f>PKSS!N37</f>
        <v>0</v>
      </c>
      <c r="E82" s="73"/>
      <c r="F82" s="73"/>
      <c r="G82" s="73"/>
      <c r="H82" s="73"/>
      <c r="I82" s="73"/>
      <c r="J82" s="73"/>
      <c r="K82" s="73"/>
      <c r="L82" s="70">
        <f t="shared" si="3"/>
        <v>0</v>
      </c>
      <c r="N82" s="74">
        <f t="shared" si="4"/>
        <v>0</v>
      </c>
      <c r="O82" s="75">
        <f>PKSS!P37</f>
        <v>0</v>
      </c>
      <c r="P82" s="76">
        <f t="shared" si="5"/>
        <v>0</v>
      </c>
    </row>
    <row r="83" spans="1:16" ht="15.75" customHeight="1">
      <c r="A83" s="166" t="s">
        <v>105</v>
      </c>
      <c r="B83" s="166"/>
      <c r="C83" s="166"/>
      <c r="D83" s="72">
        <f>PKSS!N38</f>
        <v>0</v>
      </c>
      <c r="E83" s="72">
        <f aca="true" t="shared" si="10" ref="E83:K83">SUM(E81:E82)</f>
        <v>0</v>
      </c>
      <c r="F83" s="72">
        <f t="shared" si="10"/>
        <v>0</v>
      </c>
      <c r="G83" s="72">
        <f t="shared" si="10"/>
        <v>0</v>
      </c>
      <c r="H83" s="72">
        <f t="shared" si="10"/>
        <v>0</v>
      </c>
      <c r="I83" s="72">
        <f t="shared" si="10"/>
        <v>0</v>
      </c>
      <c r="J83" s="72">
        <f t="shared" si="10"/>
        <v>0</v>
      </c>
      <c r="K83" s="72">
        <f t="shared" si="10"/>
        <v>0</v>
      </c>
      <c r="L83" s="72">
        <f t="shared" si="3"/>
        <v>0</v>
      </c>
      <c r="N83" s="77">
        <f t="shared" si="4"/>
        <v>0</v>
      </c>
      <c r="O83" s="78">
        <f>PKSS!P38</f>
        <v>0</v>
      </c>
      <c r="P83" s="79">
        <f t="shared" si="5"/>
        <v>0</v>
      </c>
    </row>
    <row r="84" spans="1:16" ht="15.75" customHeight="1">
      <c r="A84" s="69">
        <v>16</v>
      </c>
      <c r="B84" s="163" t="s">
        <v>111</v>
      </c>
      <c r="C84" s="163"/>
      <c r="D84" s="70">
        <f>PKSS!N39</f>
        <v>0</v>
      </c>
      <c r="E84" s="73"/>
      <c r="F84" s="73"/>
      <c r="G84" s="73"/>
      <c r="H84" s="73"/>
      <c r="I84" s="73"/>
      <c r="J84" s="73"/>
      <c r="K84" s="73"/>
      <c r="L84" s="70">
        <f t="shared" si="3"/>
        <v>0</v>
      </c>
      <c r="N84" s="74">
        <f t="shared" si="4"/>
        <v>0</v>
      </c>
      <c r="O84" s="75">
        <f>PKSS!P39</f>
        <v>0</v>
      </c>
      <c r="P84" s="76">
        <f t="shared" si="5"/>
        <v>0</v>
      </c>
    </row>
    <row r="85" spans="1:16" ht="15.75" customHeight="1">
      <c r="A85" s="166" t="s">
        <v>112</v>
      </c>
      <c r="B85" s="166"/>
      <c r="C85" s="166"/>
      <c r="D85" s="72">
        <f>PKSS!N40</f>
        <v>0</v>
      </c>
      <c r="E85" s="72">
        <f aca="true" t="shared" si="11" ref="E85:K85">SUM(E84)</f>
        <v>0</v>
      </c>
      <c r="F85" s="72">
        <f t="shared" si="11"/>
        <v>0</v>
      </c>
      <c r="G85" s="72">
        <f>SUM(G84)</f>
        <v>0</v>
      </c>
      <c r="H85" s="72">
        <f t="shared" si="11"/>
        <v>0</v>
      </c>
      <c r="I85" s="72">
        <f t="shared" si="11"/>
        <v>0</v>
      </c>
      <c r="J85" s="72">
        <f t="shared" si="11"/>
        <v>0</v>
      </c>
      <c r="K85" s="72">
        <f t="shared" si="11"/>
        <v>0</v>
      </c>
      <c r="L85" s="72">
        <f t="shared" si="3"/>
        <v>0</v>
      </c>
      <c r="N85" s="77">
        <f t="shared" si="4"/>
        <v>0</v>
      </c>
      <c r="O85" s="78">
        <f>PKSS!P40</f>
        <v>0</v>
      </c>
      <c r="P85" s="79">
        <f t="shared" si="5"/>
        <v>0</v>
      </c>
    </row>
    <row r="86" spans="1:16" ht="15.75" customHeight="1">
      <c r="A86" s="166" t="s">
        <v>110</v>
      </c>
      <c r="B86" s="166"/>
      <c r="C86" s="166"/>
      <c r="D86" s="72">
        <f>PKSS!N41</f>
        <v>12559</v>
      </c>
      <c r="E86" s="72">
        <f aca="true" t="shared" si="12" ref="E86:K86">SUM(E73:E75,E77,E79,E81:E82,E84)</f>
        <v>11211</v>
      </c>
      <c r="F86" s="72">
        <f t="shared" si="12"/>
        <v>1346</v>
      </c>
      <c r="G86" s="72">
        <f>SUM(G73:G75,G77,G79,G81:G82,G84)</f>
        <v>2</v>
      </c>
      <c r="H86" s="72">
        <f t="shared" si="12"/>
        <v>0</v>
      </c>
      <c r="I86" s="72">
        <f t="shared" si="12"/>
        <v>0</v>
      </c>
      <c r="J86" s="72">
        <f t="shared" si="12"/>
        <v>452</v>
      </c>
      <c r="K86" s="72">
        <f t="shared" si="12"/>
        <v>17</v>
      </c>
      <c r="L86" s="72">
        <f t="shared" si="3"/>
        <v>469</v>
      </c>
      <c r="N86" s="77">
        <f t="shared" si="4"/>
        <v>0</v>
      </c>
      <c r="O86" s="78">
        <f>PKSS!P41</f>
        <v>0</v>
      </c>
      <c r="P86" s="79">
        <f t="shared" si="5"/>
        <v>0</v>
      </c>
    </row>
    <row r="87" spans="1:16" ht="15.75" customHeight="1">
      <c r="A87" s="69">
        <v>17</v>
      </c>
      <c r="B87" s="163" t="s">
        <v>94</v>
      </c>
      <c r="C87" s="163"/>
      <c r="D87" s="70">
        <f>PKSS!N42</f>
        <v>4670</v>
      </c>
      <c r="E87" s="73">
        <v>3888</v>
      </c>
      <c r="F87" s="73">
        <v>782</v>
      </c>
      <c r="G87" s="73"/>
      <c r="H87" s="73"/>
      <c r="I87" s="73"/>
      <c r="J87" s="71">
        <v>892</v>
      </c>
      <c r="K87" s="71"/>
      <c r="L87" s="70">
        <f t="shared" si="3"/>
        <v>892</v>
      </c>
      <c r="N87" s="74">
        <f t="shared" si="4"/>
        <v>0</v>
      </c>
      <c r="O87" s="75">
        <f>PKSS!P42</f>
        <v>0</v>
      </c>
      <c r="P87" s="76">
        <f t="shared" si="5"/>
        <v>0</v>
      </c>
    </row>
    <row r="88" spans="1:16" ht="15.75" customHeight="1">
      <c r="A88" s="69">
        <v>18</v>
      </c>
      <c r="B88" s="163" t="s">
        <v>95</v>
      </c>
      <c r="C88" s="163"/>
      <c r="D88" s="70">
        <f>PKSS!N43</f>
        <v>1457</v>
      </c>
      <c r="E88" s="73">
        <v>1326</v>
      </c>
      <c r="F88" s="73">
        <v>131</v>
      </c>
      <c r="G88" s="73"/>
      <c r="H88" s="73"/>
      <c r="I88" s="73"/>
      <c r="J88" s="71"/>
      <c r="K88" s="71"/>
      <c r="L88" s="70">
        <f t="shared" si="3"/>
        <v>0</v>
      </c>
      <c r="N88" s="74">
        <f t="shared" si="4"/>
        <v>0</v>
      </c>
      <c r="O88" s="75">
        <f>PKSS!P43</f>
        <v>0</v>
      </c>
      <c r="P88" s="76">
        <f t="shared" si="5"/>
        <v>0</v>
      </c>
    </row>
    <row r="89" spans="1:16" ht="15.75" customHeight="1">
      <c r="A89" s="69">
        <v>19</v>
      </c>
      <c r="B89" s="163" t="s">
        <v>96</v>
      </c>
      <c r="C89" s="163"/>
      <c r="D89" s="70">
        <f>PKSS!N44</f>
        <v>0</v>
      </c>
      <c r="E89" s="73"/>
      <c r="F89" s="73"/>
      <c r="G89" s="73"/>
      <c r="H89" s="73"/>
      <c r="I89" s="73"/>
      <c r="J89" s="71"/>
      <c r="K89" s="71"/>
      <c r="L89" s="70">
        <f t="shared" si="3"/>
        <v>0</v>
      </c>
      <c r="N89" s="74">
        <f t="shared" si="4"/>
        <v>0</v>
      </c>
      <c r="O89" s="75">
        <f>PKSS!P44</f>
        <v>0</v>
      </c>
      <c r="P89" s="76">
        <f t="shared" si="5"/>
        <v>0</v>
      </c>
    </row>
    <row r="90" spans="1:16" ht="15.75" customHeight="1">
      <c r="A90" s="69">
        <v>20</v>
      </c>
      <c r="B90" s="163" t="s">
        <v>108</v>
      </c>
      <c r="C90" s="163"/>
      <c r="D90" s="70">
        <f>PKSS!N45</f>
        <v>94</v>
      </c>
      <c r="E90" s="73">
        <v>94</v>
      </c>
      <c r="F90" s="73"/>
      <c r="G90" s="73"/>
      <c r="H90" s="73"/>
      <c r="I90" s="73"/>
      <c r="J90" s="71"/>
      <c r="K90" s="71"/>
      <c r="L90" s="70">
        <f t="shared" si="3"/>
        <v>0</v>
      </c>
      <c r="N90" s="74">
        <f t="shared" si="4"/>
        <v>0</v>
      </c>
      <c r="O90" s="75">
        <f>PKSS!P45</f>
        <v>0</v>
      </c>
      <c r="P90" s="76">
        <f t="shared" si="5"/>
        <v>0</v>
      </c>
    </row>
    <row r="91" spans="1:16" ht="15.75" customHeight="1">
      <c r="A91" s="69">
        <v>21</v>
      </c>
      <c r="B91" s="163" t="s">
        <v>109</v>
      </c>
      <c r="C91" s="163"/>
      <c r="D91" s="70">
        <f>PKSS!N46</f>
        <v>13600</v>
      </c>
      <c r="E91" s="73">
        <v>13600</v>
      </c>
      <c r="F91" s="73"/>
      <c r="G91" s="73"/>
      <c r="H91" s="73"/>
      <c r="I91" s="73"/>
      <c r="J91" s="71"/>
      <c r="K91" s="71"/>
      <c r="L91" s="70">
        <f t="shared" si="3"/>
        <v>0</v>
      </c>
      <c r="N91" s="74">
        <f t="shared" si="4"/>
        <v>0</v>
      </c>
      <c r="O91" s="75">
        <f>PKSS!P46</f>
        <v>0</v>
      </c>
      <c r="P91" s="76">
        <f t="shared" si="5"/>
        <v>0</v>
      </c>
    </row>
    <row r="92" spans="1:16" ht="15.75" customHeight="1">
      <c r="A92" s="166" t="s">
        <v>126</v>
      </c>
      <c r="B92" s="166"/>
      <c r="C92" s="166"/>
      <c r="D92" s="72">
        <f>PKSS!N47</f>
        <v>19821</v>
      </c>
      <c r="E92" s="72">
        <f aca="true" t="shared" si="13" ref="E92:K92">SUM(E87:E91)</f>
        <v>18908</v>
      </c>
      <c r="F92" s="72">
        <f t="shared" si="13"/>
        <v>913</v>
      </c>
      <c r="G92" s="72">
        <f>SUM(G87:G91)</f>
        <v>0</v>
      </c>
      <c r="H92" s="72">
        <f t="shared" si="13"/>
        <v>0</v>
      </c>
      <c r="I92" s="72">
        <f t="shared" si="13"/>
        <v>0</v>
      </c>
      <c r="J92" s="72">
        <f t="shared" si="13"/>
        <v>892</v>
      </c>
      <c r="K92" s="72">
        <f t="shared" si="13"/>
        <v>0</v>
      </c>
      <c r="L92" s="72">
        <f t="shared" si="3"/>
        <v>892</v>
      </c>
      <c r="N92" s="77">
        <f t="shared" si="4"/>
        <v>0</v>
      </c>
      <c r="O92" s="78">
        <f>PKSS!P47</f>
        <v>0</v>
      </c>
      <c r="P92" s="79">
        <f t="shared" si="5"/>
        <v>0</v>
      </c>
    </row>
    <row r="93" spans="1:16" ht="15.75" customHeight="1">
      <c r="A93" s="166" t="s">
        <v>127</v>
      </c>
      <c r="B93" s="166"/>
      <c r="C93" s="166"/>
      <c r="D93" s="72">
        <f>PKSS!N48</f>
        <v>32380</v>
      </c>
      <c r="E93" s="72">
        <f aca="true" t="shared" si="14" ref="E93:K93">SUM(E86:E91)</f>
        <v>30119</v>
      </c>
      <c r="F93" s="72">
        <f t="shared" si="14"/>
        <v>2259</v>
      </c>
      <c r="G93" s="72">
        <f>SUM(G86:G91)</f>
        <v>2</v>
      </c>
      <c r="H93" s="72">
        <f t="shared" si="14"/>
        <v>0</v>
      </c>
      <c r="I93" s="72">
        <f t="shared" si="14"/>
        <v>0</v>
      </c>
      <c r="J93" s="72">
        <f t="shared" si="14"/>
        <v>1344</v>
      </c>
      <c r="K93" s="72">
        <f t="shared" si="14"/>
        <v>17</v>
      </c>
      <c r="L93" s="72">
        <f t="shared" si="3"/>
        <v>1361</v>
      </c>
      <c r="N93" s="77">
        <f t="shared" si="4"/>
        <v>0</v>
      </c>
      <c r="O93" s="78">
        <f>PKSS!P48</f>
        <v>0</v>
      </c>
      <c r="P93" s="79">
        <f t="shared" si="5"/>
        <v>0</v>
      </c>
    </row>
    <row r="95" spans="1:12" ht="16.5" thickBot="1">
      <c r="A95" s="26"/>
      <c r="B95" s="25"/>
      <c r="C95" s="25"/>
      <c r="D95" s="25"/>
      <c r="E95" s="25"/>
      <c r="F95" s="27"/>
      <c r="G95" s="27"/>
      <c r="H95" s="28" t="s">
        <v>113</v>
      </c>
      <c r="I95" s="25"/>
      <c r="J95" s="25"/>
      <c r="K95" s="25"/>
      <c r="L95" s="25"/>
    </row>
    <row r="96" spans="1:12" ht="15.75" thickBot="1">
      <c r="A96" s="26"/>
      <c r="B96" s="25"/>
      <c r="C96" s="25"/>
      <c r="D96" s="25"/>
      <c r="E96" s="28"/>
      <c r="F96" s="153" t="s">
        <v>124</v>
      </c>
      <c r="G96" s="154"/>
      <c r="H96" s="159" t="str">
        <f>PKSS!AK51</f>
        <v>Милица Ђорђевић Вељковић</v>
      </c>
      <c r="I96" s="160"/>
      <c r="J96" s="160"/>
      <c r="K96" s="160"/>
      <c r="L96" s="161"/>
    </row>
    <row r="99" spans="2:8" ht="14.25">
      <c r="B99" s="25"/>
      <c r="C99" s="25"/>
      <c r="D99" s="25"/>
      <c r="E99" s="25"/>
      <c r="F99" s="29"/>
      <c r="G99" s="29"/>
      <c r="H99" s="29" t="s">
        <v>125</v>
      </c>
    </row>
  </sheetData>
  <sheetProtection password="DF2F" sheet="1"/>
  <mergeCells count="97">
    <mergeCell ref="B87:C87"/>
    <mergeCell ref="A5:L5"/>
    <mergeCell ref="A50:L50"/>
    <mergeCell ref="A31:C31"/>
    <mergeCell ref="A33:C33"/>
    <mergeCell ref="A41:C41"/>
    <mergeCell ref="B39:C39"/>
    <mergeCell ref="B42:C42"/>
    <mergeCell ref="B43:C43"/>
    <mergeCell ref="B69:B70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A71:A72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59:A60"/>
    <mergeCell ref="B55:B56"/>
    <mergeCell ref="B44:C44"/>
    <mergeCell ref="B45:C45"/>
    <mergeCell ref="B46:C46"/>
    <mergeCell ref="A47:C47"/>
    <mergeCell ref="A48:C48"/>
    <mergeCell ref="A55:A56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A38:C38"/>
    <mergeCell ref="B34:C34"/>
    <mergeCell ref="B36:C36"/>
    <mergeCell ref="B37:C37"/>
    <mergeCell ref="A35:C35"/>
    <mergeCell ref="A18:A19"/>
    <mergeCell ref="B18:B19"/>
    <mergeCell ref="A20:A21"/>
    <mergeCell ref="B20:B21"/>
    <mergeCell ref="D1:L1"/>
    <mergeCell ref="B6:C6"/>
    <mergeCell ref="A6:A7"/>
    <mergeCell ref="D6:D7"/>
    <mergeCell ref="A12:A13"/>
    <mergeCell ref="B12:B13"/>
    <mergeCell ref="A8:A9"/>
    <mergeCell ref="A1:C1"/>
    <mergeCell ref="B8:B9"/>
    <mergeCell ref="A10:A11"/>
    <mergeCell ref="B10:B11"/>
    <mergeCell ref="B16:B17"/>
    <mergeCell ref="H96:L96"/>
    <mergeCell ref="A51:A52"/>
    <mergeCell ref="B75:C75"/>
    <mergeCell ref="B51:C51"/>
    <mergeCell ref="A57:A58"/>
    <mergeCell ref="B57:B58"/>
    <mergeCell ref="A53:A54"/>
    <mergeCell ref="B53:B54"/>
    <mergeCell ref="F96:G96"/>
    <mergeCell ref="A14:A15"/>
    <mergeCell ref="B14:B15"/>
    <mergeCell ref="N5:P6"/>
    <mergeCell ref="N50:P51"/>
    <mergeCell ref="E6:I6"/>
    <mergeCell ref="D51:D52"/>
    <mergeCell ref="E51:I51"/>
    <mergeCell ref="J51:L51"/>
    <mergeCell ref="A16:A17"/>
  </mergeCells>
  <conditionalFormatting sqref="D8:D48 D53:D93">
    <cfRule type="expression" priority="11" dxfId="0" stopIfTrue="1">
      <formula>(SUM($E8:$I8))&lt;&gt;$D8</formula>
    </cfRule>
  </conditionalFormatting>
  <conditionalFormatting sqref="D1">
    <cfRule type="cellIs" priority="7" dxfId="0" operator="equal" stopIfTrue="1">
      <formula>$AB$1</formula>
    </cfRule>
  </conditionalFormatting>
  <conditionalFormatting sqref="P8:P48 P53:P93">
    <cfRule type="expression" priority="16" dxfId="7" stopIfTrue="1">
      <formula>(0&gt;$P8)</formula>
    </cfRule>
    <cfRule type="expression" priority="17" dxfId="2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2" horizontalDpi="1200" verticalDpi="1200" orientation="landscape" paperSize="9" scale="58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10" width="12.7109375" style="0" customWidth="1"/>
    <col min="12" max="14" width="10.7109375" style="0" hidden="1" customWidth="1"/>
  </cols>
  <sheetData>
    <row r="1" spans="1:10" ht="22.5" customHeight="1">
      <c r="A1" s="168" t="s">
        <v>118</v>
      </c>
      <c r="B1" s="168"/>
      <c r="C1" s="169"/>
      <c r="D1" s="170" t="str">
        <f>PKSS!A2</f>
        <v>Прекршајни суд у Смедереву</v>
      </c>
      <c r="E1" s="170"/>
      <c r="F1" s="170"/>
      <c r="G1" s="170"/>
      <c r="H1" s="170"/>
      <c r="I1" s="170"/>
      <c r="J1" s="170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71" t="s">
        <v>163</v>
      </c>
      <c r="B3" s="171"/>
      <c r="C3" s="171"/>
      <c r="D3" s="171"/>
      <c r="E3" s="171"/>
      <c r="F3" s="171"/>
      <c r="G3" s="171"/>
      <c r="H3" s="171"/>
      <c r="I3" s="171"/>
      <c r="J3" s="171"/>
      <c r="L3" s="136" t="s">
        <v>153</v>
      </c>
      <c r="M3" s="136"/>
      <c r="N3" s="136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36"/>
      <c r="M4" s="136"/>
      <c r="N4" s="136"/>
    </row>
    <row r="5" spans="1:14" ht="57" customHeight="1">
      <c r="A5" s="42" t="s">
        <v>136</v>
      </c>
      <c r="B5" s="42" t="s">
        <v>30</v>
      </c>
      <c r="C5" s="42" t="s">
        <v>137</v>
      </c>
      <c r="D5" s="42" t="s">
        <v>138</v>
      </c>
      <c r="E5" s="42" t="s">
        <v>29</v>
      </c>
      <c r="F5" s="42" t="s">
        <v>24</v>
      </c>
      <c r="G5" s="42" t="s">
        <v>139</v>
      </c>
      <c r="H5" s="42" t="s">
        <v>140</v>
      </c>
      <c r="I5" s="42" t="s">
        <v>20</v>
      </c>
      <c r="J5" s="42" t="s">
        <v>22</v>
      </c>
      <c r="L5" s="34" t="s">
        <v>154</v>
      </c>
      <c r="M5" s="34" t="s">
        <v>155</v>
      </c>
      <c r="N5" s="35" t="s">
        <v>147</v>
      </c>
    </row>
    <row r="6" spans="1:14" ht="15" customHeight="1">
      <c r="A6" s="43">
        <v>1</v>
      </c>
      <c r="B6" s="43" t="s">
        <v>75</v>
      </c>
      <c r="C6" s="30">
        <v>12</v>
      </c>
      <c r="D6" s="44"/>
      <c r="E6" s="44">
        <v>67</v>
      </c>
      <c r="F6" s="45">
        <f>SUM(D6:E6)</f>
        <v>67</v>
      </c>
      <c r="G6" s="44">
        <v>66</v>
      </c>
      <c r="H6" s="44"/>
      <c r="I6" s="45">
        <f>SUM(G6:H6)</f>
        <v>66</v>
      </c>
      <c r="J6" s="44">
        <v>1</v>
      </c>
      <c r="L6" s="36">
        <f>IF(C6="","",C6)</f>
        <v>12</v>
      </c>
      <c r="M6" s="37">
        <f>IF(PKSS!D8="","",PKSS!D8)</f>
        <v>12</v>
      </c>
      <c r="N6" s="38">
        <f>SUM(L6)-SUM(M6)</f>
        <v>0</v>
      </c>
    </row>
    <row r="7" spans="1:10" ht="19.5" customHeight="1">
      <c r="A7" s="172" t="s">
        <v>141</v>
      </c>
      <c r="B7" s="173"/>
      <c r="C7" s="46">
        <f aca="true" t="shared" si="0" ref="C7:J7">SUM(C6:C6)</f>
        <v>12</v>
      </c>
      <c r="D7" s="46">
        <f t="shared" si="0"/>
        <v>0</v>
      </c>
      <c r="E7" s="46">
        <f t="shared" si="0"/>
        <v>67</v>
      </c>
      <c r="F7" s="46">
        <f t="shared" si="0"/>
        <v>67</v>
      </c>
      <c r="G7" s="46">
        <f t="shared" si="0"/>
        <v>66</v>
      </c>
      <c r="H7" s="46">
        <f t="shared" si="0"/>
        <v>0</v>
      </c>
      <c r="I7" s="46">
        <f t="shared" si="0"/>
        <v>66</v>
      </c>
      <c r="J7" s="46">
        <f t="shared" si="0"/>
        <v>1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25"/>
      <c r="E9" s="27"/>
      <c r="F9" s="28" t="s">
        <v>113</v>
      </c>
      <c r="G9" s="25"/>
      <c r="H9" s="25"/>
      <c r="I9" s="25"/>
      <c r="J9" s="25"/>
    </row>
    <row r="10" spans="1:10" ht="15.75" thickBot="1">
      <c r="A10" s="2"/>
      <c r="B10" s="2"/>
      <c r="C10" s="2"/>
      <c r="D10" s="153" t="s">
        <v>124</v>
      </c>
      <c r="E10" s="153"/>
      <c r="F10" s="159" t="str">
        <f>PKSS!AK51</f>
        <v>Милица Ђорђевић Вељковић</v>
      </c>
      <c r="G10" s="160"/>
      <c r="H10" s="160"/>
      <c r="I10" s="160"/>
      <c r="J10" s="161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25"/>
      <c r="E13" s="29"/>
      <c r="F13" s="29" t="s">
        <v>125</v>
      </c>
      <c r="G13" s="2"/>
      <c r="H13" s="2"/>
      <c r="I13" s="2"/>
      <c r="J13" s="2"/>
    </row>
  </sheetData>
  <sheetProtection password="DF2F" sheet="1"/>
  <mergeCells count="7">
    <mergeCell ref="D10:E10"/>
    <mergeCell ref="F10:J10"/>
    <mergeCell ref="L3:N4"/>
    <mergeCell ref="A1:C1"/>
    <mergeCell ref="D1:J1"/>
    <mergeCell ref="A3:J3"/>
    <mergeCell ref="A7:B7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86" customWidth="1"/>
    <col min="2" max="2" width="30.7109375" style="86" customWidth="1"/>
    <col min="3" max="3" width="8.28125" style="86" customWidth="1"/>
    <col min="4" max="11" width="10.28125" style="86" customWidth="1"/>
    <col min="12" max="12" width="11.7109375" style="86" customWidth="1"/>
    <col min="13" max="13" width="10.28125" style="86" customWidth="1"/>
    <col min="14" max="14" width="11.57421875" style="86" customWidth="1"/>
    <col min="15" max="16" width="10.28125" style="86" customWidth="1"/>
    <col min="17" max="16384" width="9.140625" style="86" customWidth="1"/>
  </cols>
  <sheetData>
    <row r="1" spans="1:7" ht="19.5" customHeight="1">
      <c r="A1" s="177" t="s">
        <v>104</v>
      </c>
      <c r="B1" s="177"/>
      <c r="C1" s="177"/>
      <c r="D1" s="177"/>
      <c r="E1" s="177"/>
      <c r="F1" s="177"/>
      <c r="G1" s="85"/>
    </row>
    <row r="2" spans="1:7" ht="24.75" customHeight="1">
      <c r="A2" s="178" t="str">
        <f>PKSS!A2</f>
        <v>Прекршајни суд у Смедереву</v>
      </c>
      <c r="B2" s="178"/>
      <c r="C2" s="178"/>
      <c r="D2" s="178"/>
      <c r="E2" s="178"/>
      <c r="F2" s="178"/>
      <c r="G2" s="178"/>
    </row>
    <row r="3" spans="1:16" s="88" customFormat="1" ht="19.5" customHeight="1">
      <c r="A3" s="179" t="s">
        <v>156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6" ht="9.75" customHeight="1">
      <c r="A4" s="109"/>
      <c r="B4" s="109"/>
      <c r="C4" s="110"/>
      <c r="D4" s="110"/>
      <c r="E4" s="110"/>
      <c r="F4" s="110"/>
      <c r="G4" s="110"/>
      <c r="H4" s="110"/>
      <c r="I4" s="110"/>
      <c r="J4" s="110"/>
      <c r="K4" s="1"/>
      <c r="L4" s="1"/>
      <c r="M4" s="1"/>
      <c r="N4" s="1"/>
      <c r="O4" s="1"/>
      <c r="P4" s="1"/>
    </row>
    <row r="5" spans="1:16" ht="40.5" customHeight="1">
      <c r="A5" s="111" t="s">
        <v>5</v>
      </c>
      <c r="B5" s="111" t="s">
        <v>30</v>
      </c>
      <c r="C5" s="111"/>
      <c r="D5" s="111" t="s">
        <v>9</v>
      </c>
      <c r="E5" s="111" t="s">
        <v>27</v>
      </c>
      <c r="F5" s="111"/>
      <c r="G5" s="113"/>
      <c r="H5" s="111" t="s">
        <v>29</v>
      </c>
      <c r="I5" s="113"/>
      <c r="J5" s="121" t="s">
        <v>24</v>
      </c>
      <c r="K5" s="176" t="s">
        <v>150</v>
      </c>
      <c r="L5" s="176"/>
      <c r="M5" s="111" t="s">
        <v>22</v>
      </c>
      <c r="N5" s="111"/>
      <c r="O5" s="111"/>
      <c r="P5" s="113"/>
    </row>
    <row r="6" spans="1:16" ht="21.75" customHeight="1">
      <c r="A6" s="184"/>
      <c r="B6" s="111" t="s">
        <v>88</v>
      </c>
      <c r="C6" s="111" t="s">
        <v>87</v>
      </c>
      <c r="D6" s="113"/>
      <c r="E6" s="111" t="s">
        <v>25</v>
      </c>
      <c r="F6" s="111" t="s">
        <v>97</v>
      </c>
      <c r="G6" s="182" t="s">
        <v>98</v>
      </c>
      <c r="H6" s="111" t="s">
        <v>25</v>
      </c>
      <c r="I6" s="111" t="s">
        <v>26</v>
      </c>
      <c r="J6" s="122"/>
      <c r="K6" s="111" t="s">
        <v>13</v>
      </c>
      <c r="L6" s="180" t="s">
        <v>151</v>
      </c>
      <c r="M6" s="111" t="s">
        <v>28</v>
      </c>
      <c r="N6" s="180" t="s">
        <v>152</v>
      </c>
      <c r="O6" s="111" t="s">
        <v>97</v>
      </c>
      <c r="P6" s="182" t="s">
        <v>98</v>
      </c>
    </row>
    <row r="7" spans="1:16" ht="62.25" customHeight="1">
      <c r="A7" s="184"/>
      <c r="B7" s="111"/>
      <c r="C7" s="111"/>
      <c r="D7" s="174"/>
      <c r="E7" s="174"/>
      <c r="F7" s="174"/>
      <c r="G7" s="183"/>
      <c r="H7" s="174"/>
      <c r="I7" s="174"/>
      <c r="J7" s="175"/>
      <c r="K7" s="174"/>
      <c r="L7" s="181"/>
      <c r="M7" s="174"/>
      <c r="N7" s="181"/>
      <c r="O7" s="174"/>
      <c r="P7" s="183"/>
    </row>
    <row r="8" spans="1:16" ht="19.5" customHeight="1">
      <c r="A8" s="99">
        <v>1</v>
      </c>
      <c r="B8" s="101" t="s">
        <v>77</v>
      </c>
      <c r="C8" s="16" t="s">
        <v>75</v>
      </c>
      <c r="D8" s="87">
        <f>IF(PKSS!D8="","",PKSS!D8)</f>
        <v>12</v>
      </c>
      <c r="E8" s="87">
        <f>PKSS!E8</f>
        <v>413</v>
      </c>
      <c r="F8" s="87">
        <f>PKSS!F8</f>
        <v>0</v>
      </c>
      <c r="G8" s="87">
        <f>PKSS!G8</f>
        <v>0</v>
      </c>
      <c r="H8" s="87">
        <f>PKSS!H8</f>
        <v>519</v>
      </c>
      <c r="I8" s="87">
        <f>PKSS!I8</f>
        <v>492</v>
      </c>
      <c r="J8" s="87">
        <f>PKSS!K8</f>
        <v>932</v>
      </c>
      <c r="K8" s="87">
        <f>PKSS!N8</f>
        <v>631</v>
      </c>
      <c r="L8" s="87">
        <f>RESNER!L53</f>
        <v>37</v>
      </c>
      <c r="M8" s="87">
        <f>PKSS!S8</f>
        <v>301</v>
      </c>
      <c r="N8" s="10"/>
      <c r="O8" s="87">
        <f>PKSS!T8</f>
        <v>0</v>
      </c>
      <c r="P8" s="87">
        <f>PKSS!U8</f>
        <v>0</v>
      </c>
    </row>
    <row r="9" spans="1:16" ht="19.5" customHeight="1">
      <c r="A9" s="100"/>
      <c r="B9" s="102"/>
      <c r="C9" s="16" t="s">
        <v>76</v>
      </c>
      <c r="D9" s="87">
        <f>IF(PKSS!D9="","",PKSS!D9)</f>
        <v>12</v>
      </c>
      <c r="E9" s="87">
        <f>PKSS!E9</f>
        <v>11</v>
      </c>
      <c r="F9" s="87">
        <f>PKSS!F9</f>
        <v>0</v>
      </c>
      <c r="G9" s="87">
        <f>PKSS!G9</f>
        <v>0</v>
      </c>
      <c r="H9" s="87">
        <f>PKSS!H9</f>
        <v>17</v>
      </c>
      <c r="I9" s="87">
        <f>PKSS!I9</f>
        <v>17</v>
      </c>
      <c r="J9" s="87">
        <f>PKSS!K9</f>
        <v>28</v>
      </c>
      <c r="K9" s="87">
        <f>PKSS!N9</f>
        <v>19</v>
      </c>
      <c r="L9" s="87">
        <f>RESNER!L54</f>
        <v>0</v>
      </c>
      <c r="M9" s="87">
        <f>PKSS!S9</f>
        <v>9</v>
      </c>
      <c r="N9" s="10"/>
      <c r="O9" s="87">
        <f>PKSS!T9</f>
        <v>0</v>
      </c>
      <c r="P9" s="87">
        <f>PKSS!U9</f>
        <v>0</v>
      </c>
    </row>
    <row r="10" spans="1:16" ht="19.5" customHeight="1">
      <c r="A10" s="99">
        <v>2</v>
      </c>
      <c r="B10" s="101" t="s">
        <v>78</v>
      </c>
      <c r="C10" s="16" t="s">
        <v>75</v>
      </c>
      <c r="D10" s="87">
        <f>IF(PKSS!D10="","",PKSS!D10)</f>
        <v>12</v>
      </c>
      <c r="E10" s="87">
        <f>PKSS!E10</f>
        <v>1953</v>
      </c>
      <c r="F10" s="87">
        <f>PKSS!F10</f>
        <v>0</v>
      </c>
      <c r="G10" s="87">
        <f>PKSS!G10</f>
        <v>0</v>
      </c>
      <c r="H10" s="87">
        <f>PKSS!H10</f>
        <v>5237</v>
      </c>
      <c r="I10" s="87">
        <f>PKSS!I10</f>
        <v>5093</v>
      </c>
      <c r="J10" s="87">
        <f>PKSS!K10</f>
        <v>7190</v>
      </c>
      <c r="K10" s="87">
        <f>PKSS!N10</f>
        <v>5425</v>
      </c>
      <c r="L10" s="87">
        <f>RESNER!L55</f>
        <v>128</v>
      </c>
      <c r="M10" s="87">
        <f>PKSS!S10</f>
        <v>1765</v>
      </c>
      <c r="N10" s="10"/>
      <c r="O10" s="87">
        <f>PKSS!T10</f>
        <v>0</v>
      </c>
      <c r="P10" s="87">
        <f>PKSS!U10</f>
        <v>0</v>
      </c>
    </row>
    <row r="11" spans="1:16" ht="19.5" customHeight="1">
      <c r="A11" s="100"/>
      <c r="B11" s="102"/>
      <c r="C11" s="16" t="s">
        <v>76</v>
      </c>
      <c r="D11" s="87">
        <f>IF(PKSS!D11="","",PKSS!D11)</f>
        <v>12</v>
      </c>
      <c r="E11" s="87">
        <f>PKSS!E11</f>
        <v>17</v>
      </c>
      <c r="F11" s="87">
        <f>PKSS!F11</f>
        <v>0</v>
      </c>
      <c r="G11" s="87">
        <f>PKSS!G11</f>
        <v>0</v>
      </c>
      <c r="H11" s="87">
        <f>PKSS!H11</f>
        <v>35</v>
      </c>
      <c r="I11" s="87">
        <f>PKSS!I11</f>
        <v>35</v>
      </c>
      <c r="J11" s="87">
        <f>PKSS!K11</f>
        <v>52</v>
      </c>
      <c r="K11" s="87">
        <f>PKSS!N11</f>
        <v>38</v>
      </c>
      <c r="L11" s="87">
        <f>RESNER!L56</f>
        <v>0</v>
      </c>
      <c r="M11" s="87">
        <f>PKSS!S11</f>
        <v>14</v>
      </c>
      <c r="N11" s="10"/>
      <c r="O11" s="87">
        <f>PKSS!T11</f>
        <v>0</v>
      </c>
      <c r="P11" s="87">
        <f>PKSS!U11</f>
        <v>0</v>
      </c>
    </row>
    <row r="12" spans="1:16" ht="19.5" customHeight="1">
      <c r="A12" s="99">
        <v>3</v>
      </c>
      <c r="B12" s="101" t="s">
        <v>79</v>
      </c>
      <c r="C12" s="16" t="s">
        <v>75</v>
      </c>
      <c r="D12" s="87">
        <f>IF(PKSS!D12="","",PKSS!D12)</f>
        <v>12</v>
      </c>
      <c r="E12" s="87">
        <f>PKSS!E12</f>
        <v>120</v>
      </c>
      <c r="F12" s="87">
        <f>PKSS!F12</f>
        <v>0</v>
      </c>
      <c r="G12" s="87">
        <f>PKSS!G12</f>
        <v>0</v>
      </c>
      <c r="H12" s="87">
        <f>PKSS!H12</f>
        <v>237</v>
      </c>
      <c r="I12" s="87">
        <f>PKSS!I12</f>
        <v>235</v>
      </c>
      <c r="J12" s="87">
        <f>PKSS!K12</f>
        <v>357</v>
      </c>
      <c r="K12" s="87">
        <f>PKSS!N12</f>
        <v>267</v>
      </c>
      <c r="L12" s="87">
        <f>RESNER!L57</f>
        <v>1</v>
      </c>
      <c r="M12" s="87">
        <f>PKSS!S12</f>
        <v>90</v>
      </c>
      <c r="N12" s="10"/>
      <c r="O12" s="87">
        <f>PKSS!T12</f>
        <v>0</v>
      </c>
      <c r="P12" s="87">
        <f>PKSS!U12</f>
        <v>0</v>
      </c>
    </row>
    <row r="13" spans="1:16" ht="19.5" customHeight="1">
      <c r="A13" s="100"/>
      <c r="B13" s="102"/>
      <c r="C13" s="16" t="s">
        <v>76</v>
      </c>
      <c r="D13" s="87">
        <f>IF(PKSS!D13="","",PKSS!D13)</f>
        <v>12</v>
      </c>
      <c r="E13" s="87">
        <f>PKSS!E13</f>
        <v>6</v>
      </c>
      <c r="F13" s="87">
        <f>PKSS!F13</f>
        <v>0</v>
      </c>
      <c r="G13" s="87">
        <f>PKSS!G13</f>
        <v>0</v>
      </c>
      <c r="H13" s="87">
        <f>PKSS!H13</f>
        <v>11</v>
      </c>
      <c r="I13" s="87">
        <f>PKSS!I13</f>
        <v>11</v>
      </c>
      <c r="J13" s="87">
        <f>PKSS!K13</f>
        <v>17</v>
      </c>
      <c r="K13" s="87">
        <f>PKSS!N13</f>
        <v>14</v>
      </c>
      <c r="L13" s="87">
        <f>RESNER!L58</f>
        <v>0</v>
      </c>
      <c r="M13" s="87">
        <f>PKSS!S13</f>
        <v>3</v>
      </c>
      <c r="N13" s="10"/>
      <c r="O13" s="87">
        <f>PKSS!T13</f>
        <v>0</v>
      </c>
      <c r="P13" s="87">
        <f>PKSS!U13</f>
        <v>0</v>
      </c>
    </row>
    <row r="14" spans="1:16" ht="19.5" customHeight="1">
      <c r="A14" s="99">
        <v>4</v>
      </c>
      <c r="B14" s="101" t="s">
        <v>80</v>
      </c>
      <c r="C14" s="16" t="s">
        <v>75</v>
      </c>
      <c r="D14" s="87">
        <f>IF(PKSS!D14="","",PKSS!D14)</f>
        <v>12</v>
      </c>
      <c r="E14" s="87">
        <f>PKSS!E14</f>
        <v>268</v>
      </c>
      <c r="F14" s="87">
        <f>PKSS!F14</f>
        <v>0</v>
      </c>
      <c r="G14" s="87">
        <f>PKSS!G14</f>
        <v>0</v>
      </c>
      <c r="H14" s="87">
        <f>PKSS!H14</f>
        <v>460</v>
      </c>
      <c r="I14" s="87">
        <f>PKSS!I14</f>
        <v>446</v>
      </c>
      <c r="J14" s="87">
        <f>PKSS!K14</f>
        <v>728</v>
      </c>
      <c r="K14" s="87">
        <f>PKSS!N14</f>
        <v>610</v>
      </c>
      <c r="L14" s="87">
        <f>RESNER!L59</f>
        <v>0</v>
      </c>
      <c r="M14" s="87">
        <f>PKSS!S14</f>
        <v>118</v>
      </c>
      <c r="N14" s="10"/>
      <c r="O14" s="87">
        <f>PKSS!T14</f>
        <v>0</v>
      </c>
      <c r="P14" s="87">
        <f>PKSS!U14</f>
        <v>0</v>
      </c>
    </row>
    <row r="15" spans="1:16" ht="19.5" customHeight="1">
      <c r="A15" s="100"/>
      <c r="B15" s="102"/>
      <c r="C15" s="16" t="s">
        <v>76</v>
      </c>
      <c r="D15" s="87">
        <f>IF(PKSS!D15="","",PKSS!D15)</f>
        <v>1</v>
      </c>
      <c r="E15" s="87">
        <f>PKSS!E15</f>
        <v>1</v>
      </c>
      <c r="F15" s="87">
        <f>PKSS!F15</f>
        <v>0</v>
      </c>
      <c r="G15" s="87">
        <f>PKSS!G15</f>
        <v>0</v>
      </c>
      <c r="H15" s="87">
        <f>PKSS!H15</f>
        <v>0</v>
      </c>
      <c r="I15" s="87">
        <f>PKSS!I15</f>
        <v>0</v>
      </c>
      <c r="J15" s="87">
        <f>PKSS!K15</f>
        <v>1</v>
      </c>
      <c r="K15" s="87">
        <f>PKSS!N15</f>
        <v>1</v>
      </c>
      <c r="L15" s="87">
        <f>RESNER!L60</f>
        <v>0</v>
      </c>
      <c r="M15" s="87">
        <f>PKSS!S15</f>
        <v>0</v>
      </c>
      <c r="N15" s="10"/>
      <c r="O15" s="87">
        <f>PKSS!T15</f>
        <v>0</v>
      </c>
      <c r="P15" s="87">
        <f>PKSS!U15</f>
        <v>0</v>
      </c>
    </row>
    <row r="16" spans="1:16" ht="19.5" customHeight="1">
      <c r="A16" s="99">
        <v>5</v>
      </c>
      <c r="B16" s="101" t="s">
        <v>81</v>
      </c>
      <c r="C16" s="16" t="s">
        <v>75</v>
      </c>
      <c r="D16" s="87">
        <f>IF(PKSS!D16="","",PKSS!D16)</f>
        <v>12</v>
      </c>
      <c r="E16" s="87">
        <f>PKSS!E16</f>
        <v>168</v>
      </c>
      <c r="F16" s="87">
        <f>PKSS!F16</f>
        <v>1</v>
      </c>
      <c r="G16" s="87">
        <f>PKSS!G16</f>
        <v>1</v>
      </c>
      <c r="H16" s="87">
        <f>PKSS!H16</f>
        <v>260</v>
      </c>
      <c r="I16" s="87">
        <f>PKSS!I16</f>
        <v>255</v>
      </c>
      <c r="J16" s="87">
        <f>PKSS!K16</f>
        <v>428</v>
      </c>
      <c r="K16" s="87">
        <f>PKSS!N16</f>
        <v>281</v>
      </c>
      <c r="L16" s="87">
        <f>RESNER!L61</f>
        <v>2</v>
      </c>
      <c r="M16" s="87">
        <f>PKSS!S16</f>
        <v>147</v>
      </c>
      <c r="N16" s="10"/>
      <c r="O16" s="87">
        <f>PKSS!T16</f>
        <v>4</v>
      </c>
      <c r="P16" s="87">
        <f>PKSS!U16</f>
        <v>4</v>
      </c>
    </row>
    <row r="17" spans="1:16" ht="19.5" customHeight="1">
      <c r="A17" s="100"/>
      <c r="B17" s="102"/>
      <c r="C17" s="16" t="s">
        <v>76</v>
      </c>
      <c r="D17" s="87">
        <f>IF(PKSS!D17="","",PKSS!D17)</f>
        <v>1</v>
      </c>
      <c r="E17" s="87">
        <f>PKSS!E17</f>
        <v>0</v>
      </c>
      <c r="F17" s="87">
        <f>PKSS!F17</f>
        <v>0</v>
      </c>
      <c r="G17" s="87">
        <f>PKSS!G17</f>
        <v>0</v>
      </c>
      <c r="H17" s="87">
        <f>PKSS!H17</f>
        <v>1</v>
      </c>
      <c r="I17" s="87">
        <f>PKSS!I17</f>
        <v>1</v>
      </c>
      <c r="J17" s="87">
        <f>PKSS!K17</f>
        <v>1</v>
      </c>
      <c r="K17" s="87">
        <f>PKSS!N17</f>
        <v>1</v>
      </c>
      <c r="L17" s="87">
        <f>RESNER!L62</f>
        <v>0</v>
      </c>
      <c r="M17" s="87">
        <f>PKSS!S17</f>
        <v>0</v>
      </c>
      <c r="N17" s="10"/>
      <c r="O17" s="87">
        <f>PKSS!T17</f>
        <v>0</v>
      </c>
      <c r="P17" s="87">
        <f>PKSS!U17</f>
        <v>0</v>
      </c>
    </row>
    <row r="18" spans="1:16" ht="19.5" customHeight="1">
      <c r="A18" s="99">
        <v>6</v>
      </c>
      <c r="B18" s="101" t="s">
        <v>82</v>
      </c>
      <c r="C18" s="16" t="s">
        <v>75</v>
      </c>
      <c r="D18" s="87">
        <f>IF(PKSS!D18="","",PKSS!D18)</f>
        <v>12</v>
      </c>
      <c r="E18" s="87">
        <f>PKSS!E18</f>
        <v>33</v>
      </c>
      <c r="F18" s="87">
        <f>PKSS!F18</f>
        <v>0</v>
      </c>
      <c r="G18" s="87">
        <f>PKSS!G18</f>
        <v>0</v>
      </c>
      <c r="H18" s="87">
        <f>PKSS!H18</f>
        <v>142</v>
      </c>
      <c r="I18" s="87">
        <f>PKSS!I18</f>
        <v>137</v>
      </c>
      <c r="J18" s="87">
        <f>PKSS!K18</f>
        <v>175</v>
      </c>
      <c r="K18" s="87">
        <f>PKSS!N18</f>
        <v>110</v>
      </c>
      <c r="L18" s="87">
        <f>RESNER!L63</f>
        <v>0</v>
      </c>
      <c r="M18" s="87">
        <f>PKSS!S18</f>
        <v>65</v>
      </c>
      <c r="N18" s="10"/>
      <c r="O18" s="87">
        <f>PKSS!T18</f>
        <v>0</v>
      </c>
      <c r="P18" s="87">
        <f>PKSS!U18</f>
        <v>0</v>
      </c>
    </row>
    <row r="19" spans="1:16" ht="19.5" customHeight="1">
      <c r="A19" s="100"/>
      <c r="B19" s="102"/>
      <c r="C19" s="16" t="s">
        <v>76</v>
      </c>
      <c r="D19" s="87">
        <f>IF(PKSS!D19="","",PKSS!D19)</f>
      </c>
      <c r="E19" s="87">
        <f>PKSS!E19</f>
        <v>0</v>
      </c>
      <c r="F19" s="87">
        <f>PKSS!F19</f>
        <v>0</v>
      </c>
      <c r="G19" s="87">
        <f>PKSS!G19</f>
        <v>0</v>
      </c>
      <c r="H19" s="87">
        <f>PKSS!H19</f>
        <v>0</v>
      </c>
      <c r="I19" s="87">
        <f>PKSS!I19</f>
        <v>0</v>
      </c>
      <c r="J19" s="87">
        <f>PKSS!K19</f>
        <v>0</v>
      </c>
      <c r="K19" s="87">
        <f>PKSS!N19</f>
        <v>0</v>
      </c>
      <c r="L19" s="87">
        <f>RESNER!L64</f>
        <v>0</v>
      </c>
      <c r="M19" s="87">
        <f>PKSS!S19</f>
        <v>0</v>
      </c>
      <c r="N19" s="10"/>
      <c r="O19" s="87">
        <f>PKSS!T19</f>
        <v>0</v>
      </c>
      <c r="P19" s="87">
        <f>PKSS!U19</f>
        <v>0</v>
      </c>
    </row>
    <row r="20" spans="1:16" ht="19.5" customHeight="1">
      <c r="A20" s="99">
        <v>7</v>
      </c>
      <c r="B20" s="101" t="s">
        <v>83</v>
      </c>
      <c r="C20" s="16" t="s">
        <v>75</v>
      </c>
      <c r="D20" s="87">
        <f>IF(PKSS!D20="","",PKSS!D20)</f>
        <v>12</v>
      </c>
      <c r="E20" s="87">
        <f>PKSS!E20</f>
        <v>17</v>
      </c>
      <c r="F20" s="87">
        <f>PKSS!F20</f>
        <v>0</v>
      </c>
      <c r="G20" s="87">
        <f>PKSS!G20</f>
        <v>0</v>
      </c>
      <c r="H20" s="87">
        <f>PKSS!H20</f>
        <v>121</v>
      </c>
      <c r="I20" s="87">
        <f>PKSS!I20</f>
        <v>118</v>
      </c>
      <c r="J20" s="87">
        <f>PKSS!K20</f>
        <v>138</v>
      </c>
      <c r="K20" s="87">
        <f>PKSS!N20</f>
        <v>70</v>
      </c>
      <c r="L20" s="87">
        <f>RESNER!L65</f>
        <v>2</v>
      </c>
      <c r="M20" s="87">
        <f>PKSS!S20</f>
        <v>68</v>
      </c>
      <c r="N20" s="10"/>
      <c r="O20" s="87">
        <f>PKSS!T20</f>
        <v>0</v>
      </c>
      <c r="P20" s="87">
        <f>PKSS!U20</f>
        <v>0</v>
      </c>
    </row>
    <row r="21" spans="1:16" ht="19.5" customHeight="1">
      <c r="A21" s="100"/>
      <c r="B21" s="102"/>
      <c r="C21" s="16" t="s">
        <v>76</v>
      </c>
      <c r="D21" s="87">
        <f>IF(PKSS!D21="","",PKSS!D21)</f>
      </c>
      <c r="E21" s="87">
        <f>PKSS!E21</f>
        <v>0</v>
      </c>
      <c r="F21" s="87">
        <f>PKSS!F21</f>
        <v>0</v>
      </c>
      <c r="G21" s="87">
        <f>PKSS!G21</f>
        <v>0</v>
      </c>
      <c r="H21" s="87">
        <f>PKSS!H21</f>
        <v>0</v>
      </c>
      <c r="I21" s="87">
        <f>PKSS!I21</f>
        <v>0</v>
      </c>
      <c r="J21" s="87">
        <f>PKSS!K21</f>
        <v>0</v>
      </c>
      <c r="K21" s="87">
        <f>PKSS!N21</f>
        <v>0</v>
      </c>
      <c r="L21" s="87">
        <f>RESNER!L66</f>
        <v>0</v>
      </c>
      <c r="M21" s="87">
        <f>PKSS!S21</f>
        <v>0</v>
      </c>
      <c r="N21" s="10"/>
      <c r="O21" s="87">
        <f>PKSS!T21</f>
        <v>0</v>
      </c>
      <c r="P21" s="87">
        <f>PKSS!U21</f>
        <v>0</v>
      </c>
    </row>
    <row r="22" spans="1:16" ht="19.5" customHeight="1">
      <c r="A22" s="99">
        <v>8</v>
      </c>
      <c r="B22" s="101" t="s">
        <v>84</v>
      </c>
      <c r="C22" s="16" t="s">
        <v>75</v>
      </c>
      <c r="D22" s="87">
        <f>IF(PKSS!D22="","",PKSS!D22)</f>
        <v>12</v>
      </c>
      <c r="E22" s="87">
        <f>PKSS!E22</f>
        <v>15</v>
      </c>
      <c r="F22" s="87">
        <f>PKSS!F22</f>
        <v>0</v>
      </c>
      <c r="G22" s="87">
        <f>PKSS!G22</f>
        <v>0</v>
      </c>
      <c r="H22" s="87">
        <f>PKSS!H22</f>
        <v>15</v>
      </c>
      <c r="I22" s="87">
        <f>PKSS!I22</f>
        <v>15</v>
      </c>
      <c r="J22" s="87">
        <f>PKSS!K22</f>
        <v>30</v>
      </c>
      <c r="K22" s="87">
        <f>PKSS!N22</f>
        <v>26</v>
      </c>
      <c r="L22" s="87">
        <f>RESNER!L67</f>
        <v>0</v>
      </c>
      <c r="M22" s="87">
        <f>PKSS!S22</f>
        <v>4</v>
      </c>
      <c r="N22" s="10"/>
      <c r="O22" s="87">
        <f>PKSS!T22</f>
        <v>0</v>
      </c>
      <c r="P22" s="87">
        <f>PKSS!U22</f>
        <v>0</v>
      </c>
    </row>
    <row r="23" spans="1:16" ht="19.5" customHeight="1">
      <c r="A23" s="100"/>
      <c r="B23" s="102"/>
      <c r="C23" s="16" t="s">
        <v>76</v>
      </c>
      <c r="D23" s="87">
        <f>IF(PKSS!D23="","",PKSS!D23)</f>
      </c>
      <c r="E23" s="87">
        <f>PKSS!E23</f>
        <v>0</v>
      </c>
      <c r="F23" s="87">
        <f>PKSS!F23</f>
        <v>0</v>
      </c>
      <c r="G23" s="87">
        <f>PKSS!G23</f>
        <v>0</v>
      </c>
      <c r="H23" s="87">
        <f>PKSS!H23</f>
        <v>0</v>
      </c>
      <c r="I23" s="87">
        <f>PKSS!I23</f>
        <v>0</v>
      </c>
      <c r="J23" s="87">
        <f>PKSS!K23</f>
        <v>0</v>
      </c>
      <c r="K23" s="87">
        <f>PKSS!N23</f>
        <v>0</v>
      </c>
      <c r="L23" s="87">
        <f>RESNER!L68</f>
        <v>0</v>
      </c>
      <c r="M23" s="87">
        <f>PKSS!S23</f>
        <v>0</v>
      </c>
      <c r="N23" s="10"/>
      <c r="O23" s="87">
        <f>PKSS!T23</f>
        <v>0</v>
      </c>
      <c r="P23" s="87">
        <f>PKSS!U23</f>
        <v>0</v>
      </c>
    </row>
    <row r="24" spans="1:16" ht="19.5" customHeight="1">
      <c r="A24" s="99">
        <v>9</v>
      </c>
      <c r="B24" s="101" t="s">
        <v>85</v>
      </c>
      <c r="C24" s="16" t="s">
        <v>75</v>
      </c>
      <c r="D24" s="87">
        <f>IF(PKSS!D24="","",PKSS!D24)</f>
        <v>12</v>
      </c>
      <c r="E24" s="87">
        <f>PKSS!E24</f>
        <v>122</v>
      </c>
      <c r="F24" s="87">
        <f>PKSS!F24</f>
        <v>0</v>
      </c>
      <c r="G24" s="87">
        <f>PKSS!G24</f>
        <v>0</v>
      </c>
      <c r="H24" s="87">
        <f>PKSS!H24</f>
        <v>318</v>
      </c>
      <c r="I24" s="87">
        <f>PKSS!I24</f>
        <v>315</v>
      </c>
      <c r="J24" s="87">
        <f>PKSS!K24</f>
        <v>440</v>
      </c>
      <c r="K24" s="87">
        <f>PKSS!N24</f>
        <v>257</v>
      </c>
      <c r="L24" s="87">
        <f>RESNER!L69</f>
        <v>2</v>
      </c>
      <c r="M24" s="87">
        <f>PKSS!S24</f>
        <v>183</v>
      </c>
      <c r="N24" s="10"/>
      <c r="O24" s="87">
        <f>PKSS!T24</f>
        <v>0</v>
      </c>
      <c r="P24" s="87">
        <f>PKSS!U24</f>
        <v>0</v>
      </c>
    </row>
    <row r="25" spans="1:16" ht="19.5" customHeight="1">
      <c r="A25" s="100"/>
      <c r="B25" s="102"/>
      <c r="C25" s="16" t="s">
        <v>76</v>
      </c>
      <c r="D25" s="87">
        <f>IF(PKSS!D25="","",PKSS!D25)</f>
        <v>12</v>
      </c>
      <c r="E25" s="87">
        <f>PKSS!E25</f>
        <v>18</v>
      </c>
      <c r="F25" s="87">
        <f>PKSS!F25</f>
        <v>0</v>
      </c>
      <c r="G25" s="87">
        <f>PKSS!G25</f>
        <v>0</v>
      </c>
      <c r="H25" s="87">
        <f>PKSS!H25</f>
        <v>28</v>
      </c>
      <c r="I25" s="87">
        <f>PKSS!I25</f>
        <v>28</v>
      </c>
      <c r="J25" s="87">
        <f>PKSS!K25</f>
        <v>46</v>
      </c>
      <c r="K25" s="87">
        <f>PKSS!N25</f>
        <v>34</v>
      </c>
      <c r="L25" s="87">
        <f>RESNER!L70</f>
        <v>0</v>
      </c>
      <c r="M25" s="87">
        <f>PKSS!S25</f>
        <v>12</v>
      </c>
      <c r="N25" s="10"/>
      <c r="O25" s="87">
        <f>PKSS!T25</f>
        <v>0</v>
      </c>
      <c r="P25" s="87">
        <f>PKSS!U25</f>
        <v>0</v>
      </c>
    </row>
    <row r="26" spans="1:16" ht="19.5" customHeight="1">
      <c r="A26" s="99">
        <v>10</v>
      </c>
      <c r="B26" s="101" t="s">
        <v>86</v>
      </c>
      <c r="C26" s="16" t="s">
        <v>75</v>
      </c>
      <c r="D26" s="87">
        <f>IF(PKSS!D26="","",PKSS!D26)</f>
        <v>7</v>
      </c>
      <c r="E26" s="87">
        <f>PKSS!E26</f>
        <v>0</v>
      </c>
      <c r="F26" s="87">
        <f>PKSS!F26</f>
        <v>0</v>
      </c>
      <c r="G26" s="87">
        <f>PKSS!G26</f>
        <v>0</v>
      </c>
      <c r="H26" s="87">
        <f>PKSS!H26</f>
        <v>7</v>
      </c>
      <c r="I26" s="87">
        <f>PKSS!I26</f>
        <v>7</v>
      </c>
      <c r="J26" s="87">
        <f>PKSS!K26</f>
        <v>7</v>
      </c>
      <c r="K26" s="87">
        <f>PKSS!N26</f>
        <v>4</v>
      </c>
      <c r="L26" s="87">
        <f>RESNER!L71</f>
        <v>0</v>
      </c>
      <c r="M26" s="87">
        <f>PKSS!S26</f>
        <v>3</v>
      </c>
      <c r="N26" s="10"/>
      <c r="O26" s="87">
        <f>PKSS!T26</f>
        <v>0</v>
      </c>
      <c r="P26" s="87">
        <f>PKSS!U26</f>
        <v>0</v>
      </c>
    </row>
    <row r="27" spans="1:16" ht="19.5" customHeight="1">
      <c r="A27" s="100"/>
      <c r="B27" s="102"/>
      <c r="C27" s="16" t="s">
        <v>76</v>
      </c>
      <c r="D27" s="87">
        <f>IF(PKSS!D27="","",PKSS!D27)</f>
      </c>
      <c r="E27" s="87">
        <f>PKSS!E27</f>
        <v>0</v>
      </c>
      <c r="F27" s="87">
        <f>PKSS!F27</f>
        <v>0</v>
      </c>
      <c r="G27" s="87">
        <f>PKSS!G27</f>
        <v>0</v>
      </c>
      <c r="H27" s="87">
        <f>PKSS!H27</f>
        <v>0</v>
      </c>
      <c r="I27" s="87">
        <f>PKSS!I27</f>
        <v>0</v>
      </c>
      <c r="J27" s="87">
        <f>PKSS!K27</f>
        <v>0</v>
      </c>
      <c r="K27" s="87">
        <f>PKSS!N27</f>
        <v>0</v>
      </c>
      <c r="L27" s="87">
        <f>RESNER!L72</f>
        <v>0</v>
      </c>
      <c r="M27" s="87">
        <f>PKSS!S27</f>
        <v>0</v>
      </c>
      <c r="N27" s="10"/>
      <c r="O27" s="87">
        <f>PKSS!T27</f>
        <v>0</v>
      </c>
      <c r="P27" s="87">
        <f>PKSS!U27</f>
        <v>0</v>
      </c>
    </row>
    <row r="28" spans="1:16" s="6" customFormat="1" ht="19.5" customHeight="1">
      <c r="A28" s="124" t="s">
        <v>89</v>
      </c>
      <c r="B28" s="125"/>
      <c r="C28" s="17" t="s">
        <v>75</v>
      </c>
      <c r="D28" s="12">
        <f>IF(PKSS!D28="","",PKSS!D28)</f>
        <v>12</v>
      </c>
      <c r="E28" s="12">
        <f>PKSS!E28</f>
        <v>3109</v>
      </c>
      <c r="F28" s="12">
        <f>PKSS!F28</f>
        <v>1</v>
      </c>
      <c r="G28" s="12">
        <f>PKSS!G28</f>
        <v>1</v>
      </c>
      <c r="H28" s="12">
        <f>PKSS!H28</f>
        <v>7316</v>
      </c>
      <c r="I28" s="12">
        <f>PKSS!I28</f>
        <v>7113</v>
      </c>
      <c r="J28" s="12">
        <f>PKSS!K28</f>
        <v>10425</v>
      </c>
      <c r="K28" s="12">
        <f>PKSS!N28</f>
        <v>7681</v>
      </c>
      <c r="L28" s="12">
        <f>RESNER!L73</f>
        <v>172</v>
      </c>
      <c r="M28" s="12">
        <f>PKSS!S28</f>
        <v>2744</v>
      </c>
      <c r="N28" s="12">
        <f>SUM(N8,N10,N12,N14,N16,N18,N20,N22,N24,N26)</f>
        <v>0</v>
      </c>
      <c r="O28" s="12">
        <f>PKSS!T28</f>
        <v>4</v>
      </c>
      <c r="P28" s="12">
        <f>PKSS!U28</f>
        <v>4</v>
      </c>
    </row>
    <row r="29" spans="1:16" s="6" customFormat="1" ht="19.5" customHeight="1">
      <c r="A29" s="126"/>
      <c r="B29" s="127"/>
      <c r="C29" s="17" t="s">
        <v>76</v>
      </c>
      <c r="D29" s="12">
        <f>IF(PKSS!D29="","",PKSS!D29)</f>
        <v>12</v>
      </c>
      <c r="E29" s="12">
        <f>PKSS!E29</f>
        <v>53</v>
      </c>
      <c r="F29" s="12">
        <f>PKSS!F29</f>
        <v>0</v>
      </c>
      <c r="G29" s="12">
        <f>PKSS!G29</f>
        <v>0</v>
      </c>
      <c r="H29" s="12">
        <f>PKSS!H29</f>
        <v>92</v>
      </c>
      <c r="I29" s="12">
        <f>PKSS!I29</f>
        <v>92</v>
      </c>
      <c r="J29" s="12">
        <f>PKSS!K29</f>
        <v>145</v>
      </c>
      <c r="K29" s="12">
        <f>PKSS!N29</f>
        <v>107</v>
      </c>
      <c r="L29" s="12">
        <f>RESNER!L74</f>
        <v>0</v>
      </c>
      <c r="M29" s="12">
        <f>PKSS!S29</f>
        <v>38</v>
      </c>
      <c r="N29" s="12">
        <f>SUM(N9,N11,N13,N15,N17,N19,N21,N23,N25,N27)</f>
        <v>0</v>
      </c>
      <c r="O29" s="12">
        <f>PKSS!T29</f>
        <v>0</v>
      </c>
      <c r="P29" s="12">
        <f>PKSS!U29</f>
        <v>0</v>
      </c>
    </row>
    <row r="30" spans="1:16" ht="19.5" customHeight="1">
      <c r="A30" s="13">
        <v>11</v>
      </c>
      <c r="B30" s="103" t="s">
        <v>91</v>
      </c>
      <c r="C30" s="103"/>
      <c r="D30" s="87">
        <f>IF(PKSS!D30="","",PKSS!D30)</f>
      </c>
      <c r="E30" s="87">
        <f>PKSS!E30</f>
        <v>0</v>
      </c>
      <c r="F30" s="87">
        <f>PKSS!F30</f>
        <v>0</v>
      </c>
      <c r="G30" s="87">
        <f>PKSS!G30</f>
        <v>0</v>
      </c>
      <c r="H30" s="87">
        <f>PKSS!H30</f>
        <v>0</v>
      </c>
      <c r="I30" s="87">
        <f>PKSS!I30</f>
        <v>0</v>
      </c>
      <c r="J30" s="87">
        <f>PKSS!K30</f>
        <v>0</v>
      </c>
      <c r="K30" s="87">
        <f>PKSS!N30</f>
        <v>0</v>
      </c>
      <c r="L30" s="87">
        <f>RESNER!L75</f>
        <v>0</v>
      </c>
      <c r="M30" s="87">
        <f>PKSS!S30</f>
        <v>0</v>
      </c>
      <c r="N30" s="10"/>
      <c r="O30" s="87">
        <f>PKSS!T30</f>
        <v>0</v>
      </c>
      <c r="P30" s="87">
        <f>PKSS!U30</f>
        <v>0</v>
      </c>
    </row>
    <row r="31" spans="1:16" s="6" customFormat="1" ht="19.5" customHeight="1">
      <c r="A31" s="128" t="s">
        <v>90</v>
      </c>
      <c r="B31" s="128"/>
      <c r="C31" s="129"/>
      <c r="D31" s="12">
        <f>IF(PKSS!D31="","",PKSS!D31)</f>
        <v>12</v>
      </c>
      <c r="E31" s="12">
        <f>PKSS!E31</f>
        <v>3162</v>
      </c>
      <c r="F31" s="12">
        <f>PKSS!F31</f>
        <v>1</v>
      </c>
      <c r="G31" s="12">
        <f>PKSS!G31</f>
        <v>1</v>
      </c>
      <c r="H31" s="12">
        <f>PKSS!H31</f>
        <v>7408</v>
      </c>
      <c r="I31" s="12">
        <f>PKSS!I31</f>
        <v>7205</v>
      </c>
      <c r="J31" s="12">
        <f>PKSS!K31</f>
        <v>10570</v>
      </c>
      <c r="K31" s="12">
        <f>PKSS!N31</f>
        <v>7788</v>
      </c>
      <c r="L31" s="12">
        <f>RESNER!L76</f>
        <v>172</v>
      </c>
      <c r="M31" s="12">
        <f>PKSS!S31</f>
        <v>2782</v>
      </c>
      <c r="N31" s="12">
        <f>SUM(N28:N30)</f>
        <v>0</v>
      </c>
      <c r="O31" s="12">
        <f>PKSS!T31</f>
        <v>4</v>
      </c>
      <c r="P31" s="12">
        <f>PKSS!U31</f>
        <v>4</v>
      </c>
    </row>
    <row r="32" spans="1:16" ht="19.5" customHeight="1">
      <c r="A32" s="13">
        <v>12</v>
      </c>
      <c r="B32" s="103" t="s">
        <v>93</v>
      </c>
      <c r="C32" s="103"/>
      <c r="D32" s="87">
        <f>IF(PKSS!D32="","",PKSS!D32)</f>
        <v>12</v>
      </c>
      <c r="E32" s="87">
        <f>PKSS!E32</f>
        <v>229</v>
      </c>
      <c r="F32" s="87">
        <f>PKSS!F32</f>
        <v>0</v>
      </c>
      <c r="G32" s="87">
        <f>PKSS!G32</f>
        <v>0</v>
      </c>
      <c r="H32" s="87">
        <f>PKSS!H32</f>
        <v>941</v>
      </c>
      <c r="I32" s="87">
        <f>PKSS!I32</f>
        <v>941</v>
      </c>
      <c r="J32" s="87">
        <f>PKSS!K32</f>
        <v>1170</v>
      </c>
      <c r="K32" s="87">
        <f>PKSS!N32</f>
        <v>1100</v>
      </c>
      <c r="L32" s="87">
        <f>RESNER!L77</f>
        <v>0</v>
      </c>
      <c r="M32" s="87">
        <f>PKSS!S32</f>
        <v>70</v>
      </c>
      <c r="N32" s="10"/>
      <c r="O32" s="87">
        <f>PKSS!T32</f>
        <v>0</v>
      </c>
      <c r="P32" s="87">
        <f>PKSS!U32</f>
        <v>0</v>
      </c>
    </row>
    <row r="33" spans="1:16" s="6" customFormat="1" ht="19.5" customHeight="1">
      <c r="A33" s="128" t="s">
        <v>92</v>
      </c>
      <c r="B33" s="128"/>
      <c r="C33" s="129"/>
      <c r="D33" s="12">
        <f>IF(PKSS!D33="","",PKSS!D33)</f>
        <v>12</v>
      </c>
      <c r="E33" s="12">
        <f>PKSS!E33</f>
        <v>3391</v>
      </c>
      <c r="F33" s="12">
        <f>PKSS!F33</f>
        <v>1</v>
      </c>
      <c r="G33" s="12">
        <f>PKSS!G33</f>
        <v>1</v>
      </c>
      <c r="H33" s="12">
        <f>PKSS!H33</f>
        <v>8349</v>
      </c>
      <c r="I33" s="12">
        <f>PKSS!I33</f>
        <v>8146</v>
      </c>
      <c r="J33" s="12">
        <f>PKSS!K33</f>
        <v>11740</v>
      </c>
      <c r="K33" s="12">
        <f>PKSS!N33</f>
        <v>8888</v>
      </c>
      <c r="L33" s="12">
        <f>RESNER!L78</f>
        <v>172</v>
      </c>
      <c r="M33" s="12">
        <f>PKSS!S33</f>
        <v>2852</v>
      </c>
      <c r="N33" s="12">
        <f>SUM(N31:N32)</f>
        <v>0</v>
      </c>
      <c r="O33" s="12">
        <f>PKSS!T33</f>
        <v>4</v>
      </c>
      <c r="P33" s="12">
        <f>PKSS!U33</f>
        <v>4</v>
      </c>
    </row>
    <row r="34" spans="1:16" ht="19.5" customHeight="1">
      <c r="A34" s="13">
        <v>13</v>
      </c>
      <c r="B34" s="103" t="s">
        <v>102</v>
      </c>
      <c r="C34" s="103"/>
      <c r="D34" s="87">
        <f>IF(PKSS!D34="","",PKSS!D34)</f>
        <v>12</v>
      </c>
      <c r="E34" s="87">
        <f>PKSS!E34</f>
        <v>2695</v>
      </c>
      <c r="F34" s="87">
        <f>PKSS!F34</f>
        <v>0</v>
      </c>
      <c r="G34" s="87">
        <f>PKSS!G34</f>
        <v>0</v>
      </c>
      <c r="H34" s="87">
        <f>PKSS!H34</f>
        <v>2870</v>
      </c>
      <c r="I34" s="87">
        <f>PKSS!I34</f>
        <v>2870</v>
      </c>
      <c r="J34" s="87">
        <f>PKSS!K34</f>
        <v>5565</v>
      </c>
      <c r="K34" s="87">
        <f>PKSS!N34</f>
        <v>3671</v>
      </c>
      <c r="L34" s="87">
        <f>RESNER!L79</f>
        <v>297</v>
      </c>
      <c r="M34" s="87">
        <f>PKSS!S34</f>
        <v>1894</v>
      </c>
      <c r="N34" s="10"/>
      <c r="O34" s="87">
        <f>PKSS!T34</f>
        <v>0</v>
      </c>
      <c r="P34" s="87">
        <f>PKSS!U34</f>
        <v>0</v>
      </c>
    </row>
    <row r="35" spans="1:16" ht="19.5" customHeight="1">
      <c r="A35" s="104" t="s">
        <v>103</v>
      </c>
      <c r="B35" s="105"/>
      <c r="C35" s="105"/>
      <c r="D35" s="12">
        <f>IF(PKSS!D35="","",PKSS!D35)</f>
        <v>12</v>
      </c>
      <c r="E35" s="12">
        <f>PKSS!E35</f>
        <v>6086</v>
      </c>
      <c r="F35" s="12">
        <f>PKSS!F35</f>
        <v>1</v>
      </c>
      <c r="G35" s="12">
        <f>PKSS!G35</f>
        <v>1</v>
      </c>
      <c r="H35" s="12">
        <f>PKSS!H35</f>
        <v>11219</v>
      </c>
      <c r="I35" s="12">
        <f>PKSS!I35</f>
        <v>11016</v>
      </c>
      <c r="J35" s="12">
        <f>PKSS!K35</f>
        <v>17305</v>
      </c>
      <c r="K35" s="12">
        <f>PKSS!N35</f>
        <v>12559</v>
      </c>
      <c r="L35" s="12">
        <f>RESNER!L80</f>
        <v>469</v>
      </c>
      <c r="M35" s="12">
        <f>PKSS!S35</f>
        <v>4746</v>
      </c>
      <c r="N35" s="12">
        <f>SUM(N33:N34)</f>
        <v>0</v>
      </c>
      <c r="O35" s="12">
        <f>PKSS!T35</f>
        <v>4</v>
      </c>
      <c r="P35" s="12">
        <f>PKSS!U35</f>
        <v>4</v>
      </c>
    </row>
    <row r="36" spans="1:16" ht="19.5" customHeight="1">
      <c r="A36" s="13">
        <v>14</v>
      </c>
      <c r="B36" s="103" t="s">
        <v>107</v>
      </c>
      <c r="C36" s="103"/>
      <c r="D36" s="87">
        <f>IF(PKSS!D36="","",PKSS!D36)</f>
      </c>
      <c r="E36" s="87">
        <f>PKSS!E36</f>
        <v>0</v>
      </c>
      <c r="F36" s="87">
        <f>PKSS!F36</f>
        <v>0</v>
      </c>
      <c r="G36" s="87">
        <f>PKSS!G36</f>
        <v>0</v>
      </c>
      <c r="H36" s="87">
        <f>PKSS!H36</f>
        <v>0</v>
      </c>
      <c r="I36" s="87">
        <f>PKSS!I36</f>
        <v>0</v>
      </c>
      <c r="J36" s="87">
        <f>PKSS!K36</f>
        <v>0</v>
      </c>
      <c r="K36" s="87">
        <f>PKSS!N36</f>
        <v>0</v>
      </c>
      <c r="L36" s="87">
        <f>RESNER!L81</f>
        <v>0</v>
      </c>
      <c r="M36" s="87">
        <f>PKSS!S36</f>
        <v>0</v>
      </c>
      <c r="N36" s="10"/>
      <c r="O36" s="87">
        <f>PKSS!T36</f>
        <v>0</v>
      </c>
      <c r="P36" s="87">
        <f>PKSS!U36</f>
        <v>0</v>
      </c>
    </row>
    <row r="37" spans="1:16" ht="19.5" customHeight="1">
      <c r="A37" s="13">
        <v>15</v>
      </c>
      <c r="B37" s="103" t="s">
        <v>106</v>
      </c>
      <c r="C37" s="103"/>
      <c r="D37" s="87">
        <f>IF(PKSS!D37="","",PKSS!D37)</f>
      </c>
      <c r="E37" s="87">
        <f>PKSS!E37</f>
        <v>0</v>
      </c>
      <c r="F37" s="87">
        <f>PKSS!F37</f>
        <v>0</v>
      </c>
      <c r="G37" s="87">
        <f>PKSS!G37</f>
        <v>0</v>
      </c>
      <c r="H37" s="87">
        <f>PKSS!H37</f>
        <v>0</v>
      </c>
      <c r="I37" s="87">
        <f>PKSS!I37</f>
        <v>0</v>
      </c>
      <c r="J37" s="87">
        <f>PKSS!K37</f>
        <v>0</v>
      </c>
      <c r="K37" s="87">
        <f>PKSS!N37</f>
        <v>0</v>
      </c>
      <c r="L37" s="87">
        <f>RESNER!L82</f>
        <v>0</v>
      </c>
      <c r="M37" s="87">
        <f>PKSS!S37</f>
        <v>0</v>
      </c>
      <c r="N37" s="10"/>
      <c r="O37" s="87">
        <f>PKSS!T37</f>
        <v>0</v>
      </c>
      <c r="P37" s="87">
        <f>PKSS!U37</f>
        <v>0</v>
      </c>
    </row>
    <row r="38" spans="1:16" ht="19.5" customHeight="1">
      <c r="A38" s="104" t="s">
        <v>105</v>
      </c>
      <c r="B38" s="105"/>
      <c r="C38" s="105"/>
      <c r="D38" s="12">
        <f>IF(PKSS!D38="","",PKSS!D38)</f>
      </c>
      <c r="E38" s="12">
        <f>PKSS!E38</f>
        <v>0</v>
      </c>
      <c r="F38" s="12">
        <f>PKSS!F38</f>
        <v>0</v>
      </c>
      <c r="G38" s="12">
        <f>PKSS!G38</f>
        <v>0</v>
      </c>
      <c r="H38" s="12">
        <f>PKSS!H38</f>
        <v>0</v>
      </c>
      <c r="I38" s="12">
        <f>PKSS!I38</f>
        <v>0</v>
      </c>
      <c r="J38" s="12">
        <f>PKSS!K38</f>
        <v>0</v>
      </c>
      <c r="K38" s="12">
        <f>PKSS!N38</f>
        <v>0</v>
      </c>
      <c r="L38" s="12">
        <f>RESNER!L83</f>
        <v>0</v>
      </c>
      <c r="M38" s="12">
        <f>PKSS!S38</f>
        <v>0</v>
      </c>
      <c r="N38" s="12">
        <f>SUM(N36:N37)</f>
        <v>0</v>
      </c>
      <c r="O38" s="12">
        <f>PKSS!T38</f>
        <v>0</v>
      </c>
      <c r="P38" s="12">
        <f>PKSS!U38</f>
        <v>0</v>
      </c>
    </row>
    <row r="39" spans="1:16" ht="19.5" customHeight="1">
      <c r="A39" s="13">
        <v>16</v>
      </c>
      <c r="B39" s="103" t="s">
        <v>111</v>
      </c>
      <c r="C39" s="103"/>
      <c r="D39" s="87">
        <f>IF(PKSS!D39="","",PKSS!D39)</f>
      </c>
      <c r="E39" s="87">
        <f>PKSS!E39</f>
        <v>0</v>
      </c>
      <c r="F39" s="87">
        <f>PKSS!F39</f>
        <v>0</v>
      </c>
      <c r="G39" s="87">
        <f>PKSS!G39</f>
        <v>0</v>
      </c>
      <c r="H39" s="87">
        <f>PKSS!H39</f>
        <v>0</v>
      </c>
      <c r="I39" s="87">
        <f>PKSS!I39</f>
        <v>0</v>
      </c>
      <c r="J39" s="87">
        <f>PKSS!K39</f>
        <v>0</v>
      </c>
      <c r="K39" s="87">
        <f>PKSS!N39</f>
        <v>0</v>
      </c>
      <c r="L39" s="87">
        <f>RESNER!L84</f>
        <v>0</v>
      </c>
      <c r="M39" s="87">
        <f>PKSS!S39</f>
        <v>0</v>
      </c>
      <c r="N39" s="10"/>
      <c r="O39" s="87">
        <f>PKSS!T39</f>
        <v>0</v>
      </c>
      <c r="P39" s="87">
        <f>PKSS!U39</f>
        <v>0</v>
      </c>
    </row>
    <row r="40" spans="1:16" ht="19.5" customHeight="1">
      <c r="A40" s="104" t="s">
        <v>112</v>
      </c>
      <c r="B40" s="105"/>
      <c r="C40" s="105"/>
      <c r="D40" s="12">
        <f>IF(PKSS!D40="","",PKSS!D40)</f>
      </c>
      <c r="E40" s="12">
        <f>PKSS!E40</f>
        <v>0</v>
      </c>
      <c r="F40" s="12">
        <f>PKSS!F40</f>
        <v>0</v>
      </c>
      <c r="G40" s="12">
        <f>PKSS!G40</f>
        <v>0</v>
      </c>
      <c r="H40" s="12">
        <f>PKSS!H40</f>
        <v>0</v>
      </c>
      <c r="I40" s="12">
        <f>PKSS!I40</f>
        <v>0</v>
      </c>
      <c r="J40" s="12">
        <f>PKSS!K40</f>
        <v>0</v>
      </c>
      <c r="K40" s="12">
        <f>PKSS!N40</f>
        <v>0</v>
      </c>
      <c r="L40" s="12">
        <f>RESNER!L85</f>
        <v>0</v>
      </c>
      <c r="M40" s="12">
        <f>PKSS!S40</f>
        <v>0</v>
      </c>
      <c r="N40" s="12">
        <f>SUM(N39:N39)</f>
        <v>0</v>
      </c>
      <c r="O40" s="12">
        <f>PKSS!T40</f>
        <v>0</v>
      </c>
      <c r="P40" s="12">
        <f>PKSS!U40</f>
        <v>0</v>
      </c>
    </row>
    <row r="41" spans="1:16" ht="19.5" customHeight="1">
      <c r="A41" s="107" t="s">
        <v>110</v>
      </c>
      <c r="B41" s="108"/>
      <c r="C41" s="108"/>
      <c r="D41" s="31">
        <f>IF(PKSS!D41="","",PKSS!D41)</f>
        <v>12</v>
      </c>
      <c r="E41" s="31">
        <f>PKSS!E41</f>
        <v>6086</v>
      </c>
      <c r="F41" s="31">
        <f>PKSS!F41</f>
        <v>1</v>
      </c>
      <c r="G41" s="31">
        <f>PKSS!G41</f>
        <v>1</v>
      </c>
      <c r="H41" s="31">
        <f>PKSS!H41</f>
        <v>11219</v>
      </c>
      <c r="I41" s="31">
        <f>PKSS!I41</f>
        <v>11016</v>
      </c>
      <c r="J41" s="31">
        <f>PKSS!K41</f>
        <v>17305</v>
      </c>
      <c r="K41" s="31">
        <f>PKSS!N41</f>
        <v>12559</v>
      </c>
      <c r="L41" s="31">
        <f>RESNER!L86</f>
        <v>469</v>
      </c>
      <c r="M41" s="31">
        <f>PKSS!S41</f>
        <v>4746</v>
      </c>
      <c r="N41" s="31">
        <f>SUM(N35,N38,N40)</f>
        <v>0</v>
      </c>
      <c r="O41" s="31">
        <f>PKSS!T41</f>
        <v>4</v>
      </c>
      <c r="P41" s="31">
        <f>PKSS!U41</f>
        <v>4</v>
      </c>
    </row>
    <row r="42" spans="1:16" ht="19.5" customHeight="1">
      <c r="A42" s="13">
        <v>17</v>
      </c>
      <c r="B42" s="103" t="s">
        <v>94</v>
      </c>
      <c r="C42" s="103"/>
      <c r="D42" s="87">
        <f>IF(PKSS!D42="","",PKSS!D42)</f>
        <v>12</v>
      </c>
      <c r="E42" s="87">
        <f>PKSS!E42</f>
        <v>3166</v>
      </c>
      <c r="F42" s="87">
        <f>PKSS!F42</f>
        <v>0</v>
      </c>
      <c r="G42" s="87">
        <f>PKSS!G42</f>
        <v>0</v>
      </c>
      <c r="H42" s="87">
        <f>PKSS!H42</f>
        <v>4563</v>
      </c>
      <c r="I42" s="87">
        <f>PKSS!I42</f>
        <v>4563</v>
      </c>
      <c r="J42" s="87">
        <f>PKSS!K42</f>
        <v>7729</v>
      </c>
      <c r="K42" s="87">
        <f>PKSS!N42</f>
        <v>4670</v>
      </c>
      <c r="L42" s="87">
        <f>RESNER!L87</f>
        <v>892</v>
      </c>
      <c r="M42" s="87">
        <f>PKSS!S42</f>
        <v>3059</v>
      </c>
      <c r="N42" s="10"/>
      <c r="O42" s="87">
        <f>PKSS!T42</f>
        <v>0</v>
      </c>
      <c r="P42" s="87">
        <f>PKSS!U42</f>
        <v>0</v>
      </c>
    </row>
    <row r="43" spans="1:16" ht="19.5" customHeight="1">
      <c r="A43" s="13">
        <v>18</v>
      </c>
      <c r="B43" s="103" t="s">
        <v>95</v>
      </c>
      <c r="C43" s="103"/>
      <c r="D43" s="87">
        <f>IF(PKSS!D43="","",PKSS!D43)</f>
        <v>12</v>
      </c>
      <c r="E43" s="87">
        <f>PKSS!E43</f>
        <v>1030</v>
      </c>
      <c r="F43" s="87">
        <f>PKSS!F43</f>
        <v>0</v>
      </c>
      <c r="G43" s="87">
        <f>PKSS!G43</f>
        <v>0</v>
      </c>
      <c r="H43" s="87">
        <f>PKSS!H43</f>
        <v>1154</v>
      </c>
      <c r="I43" s="87">
        <f>PKSS!I43</f>
        <v>1154</v>
      </c>
      <c r="J43" s="87">
        <f>PKSS!K43</f>
        <v>2184</v>
      </c>
      <c r="K43" s="87">
        <f>PKSS!N43</f>
        <v>1457</v>
      </c>
      <c r="L43" s="87">
        <f>RESNER!L88</f>
        <v>0</v>
      </c>
      <c r="M43" s="87">
        <f>PKSS!S43</f>
        <v>727</v>
      </c>
      <c r="N43" s="10"/>
      <c r="O43" s="87">
        <f>PKSS!T43</f>
        <v>0</v>
      </c>
      <c r="P43" s="87">
        <f>PKSS!U43</f>
        <v>0</v>
      </c>
    </row>
    <row r="44" spans="1:16" ht="19.5" customHeight="1">
      <c r="A44" s="13">
        <v>19</v>
      </c>
      <c r="B44" s="103" t="s">
        <v>96</v>
      </c>
      <c r="C44" s="103"/>
      <c r="D44" s="87">
        <f>IF(PKSS!D44="","",PKSS!D44)</f>
      </c>
      <c r="E44" s="87">
        <f>PKSS!E44</f>
        <v>0</v>
      </c>
      <c r="F44" s="87">
        <f>PKSS!F44</f>
        <v>0</v>
      </c>
      <c r="G44" s="87">
        <f>PKSS!G44</f>
        <v>0</v>
      </c>
      <c r="H44" s="87">
        <f>PKSS!H44</f>
        <v>0</v>
      </c>
      <c r="I44" s="87">
        <f>PKSS!I44</f>
        <v>0</v>
      </c>
      <c r="J44" s="87">
        <f>PKSS!K44</f>
        <v>0</v>
      </c>
      <c r="K44" s="87">
        <f>PKSS!N44</f>
        <v>0</v>
      </c>
      <c r="L44" s="87">
        <f>RESNER!L89</f>
        <v>0</v>
      </c>
      <c r="M44" s="87">
        <f>PKSS!S44</f>
        <v>0</v>
      </c>
      <c r="N44" s="10"/>
      <c r="O44" s="87">
        <f>PKSS!T44</f>
        <v>0</v>
      </c>
      <c r="P44" s="87">
        <f>PKSS!U44</f>
        <v>0</v>
      </c>
    </row>
    <row r="45" spans="1:16" ht="19.5" customHeight="1">
      <c r="A45" s="13">
        <v>20</v>
      </c>
      <c r="B45" s="103" t="s">
        <v>108</v>
      </c>
      <c r="C45" s="103"/>
      <c r="D45" s="87">
        <f>IF(PKSS!D45="","",PKSS!D45)</f>
        <v>12</v>
      </c>
      <c r="E45" s="87">
        <f>PKSS!E45</f>
        <v>4</v>
      </c>
      <c r="F45" s="87">
        <f>PKSS!F45</f>
        <v>0</v>
      </c>
      <c r="G45" s="87">
        <f>PKSS!G45</f>
        <v>0</v>
      </c>
      <c r="H45" s="87">
        <f>PKSS!H45</f>
        <v>99</v>
      </c>
      <c r="I45" s="87">
        <f>PKSS!I45</f>
        <v>99</v>
      </c>
      <c r="J45" s="87">
        <f>PKSS!K45</f>
        <v>103</v>
      </c>
      <c r="K45" s="87">
        <f>PKSS!N45</f>
        <v>94</v>
      </c>
      <c r="L45" s="87">
        <f>RESNER!L90</f>
        <v>0</v>
      </c>
      <c r="M45" s="87">
        <f>PKSS!S45</f>
        <v>9</v>
      </c>
      <c r="N45" s="10"/>
      <c r="O45" s="87">
        <f>PKSS!T45</f>
        <v>0</v>
      </c>
      <c r="P45" s="87">
        <f>PKSS!U45</f>
        <v>0</v>
      </c>
    </row>
    <row r="46" spans="1:16" ht="19.5" customHeight="1">
      <c r="A46" s="13">
        <v>21</v>
      </c>
      <c r="B46" s="103" t="s">
        <v>109</v>
      </c>
      <c r="C46" s="103"/>
      <c r="D46" s="87">
        <f>IF(PKSS!D46="","",PKSS!D46)</f>
      </c>
      <c r="E46" s="87">
        <f>PKSS!E46</f>
        <v>0</v>
      </c>
      <c r="F46" s="87">
        <f>PKSS!F46</f>
        <v>0</v>
      </c>
      <c r="G46" s="87">
        <f>PKSS!G46</f>
        <v>0</v>
      </c>
      <c r="H46" s="87">
        <f>PKSS!H46</f>
        <v>13600</v>
      </c>
      <c r="I46" s="87">
        <f>PKSS!I46</f>
        <v>13600</v>
      </c>
      <c r="J46" s="87">
        <f>PKSS!K46</f>
        <v>13600</v>
      </c>
      <c r="K46" s="87">
        <f>PKSS!N46</f>
        <v>13600</v>
      </c>
      <c r="L46" s="87">
        <f>RESNER!L91</f>
        <v>0</v>
      </c>
      <c r="M46" s="87">
        <f>PKSS!S46</f>
        <v>0</v>
      </c>
      <c r="N46" s="10"/>
      <c r="O46" s="87">
        <f>PKSS!T46</f>
        <v>0</v>
      </c>
      <c r="P46" s="87">
        <f>PKSS!U46</f>
        <v>0</v>
      </c>
    </row>
    <row r="47" spans="1:16" ht="19.5" customHeight="1">
      <c r="A47" s="104" t="s">
        <v>126</v>
      </c>
      <c r="B47" s="105"/>
      <c r="C47" s="105"/>
      <c r="D47" s="12">
        <f>IF(PKSS!D47="","",PKSS!D47)</f>
        <v>12</v>
      </c>
      <c r="E47" s="12">
        <f>PKSS!E47</f>
        <v>4200</v>
      </c>
      <c r="F47" s="12">
        <f>PKSS!F47</f>
        <v>0</v>
      </c>
      <c r="G47" s="12">
        <f>PKSS!G47</f>
        <v>0</v>
      </c>
      <c r="H47" s="12">
        <f>PKSS!H47</f>
        <v>19416</v>
      </c>
      <c r="I47" s="12">
        <f>PKSS!I47</f>
        <v>19416</v>
      </c>
      <c r="J47" s="12">
        <f>PKSS!K47</f>
        <v>23616</v>
      </c>
      <c r="K47" s="12">
        <f>PKSS!N47</f>
        <v>19821</v>
      </c>
      <c r="L47" s="12">
        <f>RESNER!L92</f>
        <v>892</v>
      </c>
      <c r="M47" s="12">
        <f>PKSS!S47</f>
        <v>3795</v>
      </c>
      <c r="N47" s="12">
        <f>SUM(N42:N46)</f>
        <v>0</v>
      </c>
      <c r="O47" s="12">
        <f>PKSS!T47</f>
        <v>0</v>
      </c>
      <c r="P47" s="12">
        <f>PKSS!U47</f>
        <v>0</v>
      </c>
    </row>
    <row r="48" spans="1:16" ht="19.5" customHeight="1">
      <c r="A48" s="104" t="s">
        <v>127</v>
      </c>
      <c r="B48" s="105"/>
      <c r="C48" s="105"/>
      <c r="D48" s="12">
        <f>IF(PKSS!D48="","",PKSS!D48)</f>
        <v>12</v>
      </c>
      <c r="E48" s="12">
        <f>PKSS!E48</f>
        <v>10286</v>
      </c>
      <c r="F48" s="12">
        <f>PKSS!F48</f>
        <v>1</v>
      </c>
      <c r="G48" s="12">
        <f>PKSS!G48</f>
        <v>1</v>
      </c>
      <c r="H48" s="12">
        <f>PKSS!H48</f>
        <v>30635</v>
      </c>
      <c r="I48" s="12">
        <f>PKSS!I48</f>
        <v>30432</v>
      </c>
      <c r="J48" s="12">
        <f>PKSS!K48</f>
        <v>40921</v>
      </c>
      <c r="K48" s="12">
        <f>PKSS!N48</f>
        <v>32380</v>
      </c>
      <c r="L48" s="12">
        <f>RESNER!L93</f>
        <v>1361</v>
      </c>
      <c r="M48" s="12">
        <f>PKSS!S48</f>
        <v>8541</v>
      </c>
      <c r="N48" s="12">
        <f>SUM(N41:N46)</f>
        <v>0</v>
      </c>
      <c r="O48" s="12">
        <f>PKSS!T48</f>
        <v>4</v>
      </c>
      <c r="P48" s="12">
        <f>PKSS!U48</f>
        <v>4</v>
      </c>
    </row>
    <row r="50" spans="10:16" ht="15.75" customHeight="1" thickBot="1">
      <c r="J50" s="25"/>
      <c r="K50" s="27"/>
      <c r="L50" s="28" t="s">
        <v>113</v>
      </c>
      <c r="M50" s="25"/>
      <c r="N50" s="25"/>
      <c r="O50" s="25"/>
      <c r="P50" s="25"/>
    </row>
    <row r="51" spans="10:16" ht="15.75" customHeight="1" thickBot="1">
      <c r="J51" s="153" t="s">
        <v>124</v>
      </c>
      <c r="K51" s="153"/>
      <c r="L51" s="159" t="str">
        <f>PKSS!AK51</f>
        <v>Милица Ђорђевић Вељковић</v>
      </c>
      <c r="M51" s="160"/>
      <c r="N51" s="160"/>
      <c r="O51" s="160"/>
      <c r="P51" s="161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25"/>
      <c r="K54" s="29"/>
      <c r="L54" s="29" t="s">
        <v>125</v>
      </c>
      <c r="M54" s="2"/>
      <c r="N54" s="2"/>
      <c r="O54" s="2"/>
      <c r="P54" s="2"/>
    </row>
  </sheetData>
  <sheetProtection password="DF2F" sheet="1"/>
  <mergeCells count="67">
    <mergeCell ref="A35:C35"/>
    <mergeCell ref="B36:C36"/>
    <mergeCell ref="B37:C37"/>
    <mergeCell ref="A38:C38"/>
    <mergeCell ref="A47:C47"/>
    <mergeCell ref="A48:C48"/>
    <mergeCell ref="B39:C39"/>
    <mergeCell ref="A40:C40"/>
    <mergeCell ref="A33:C33"/>
    <mergeCell ref="B34:C34"/>
    <mergeCell ref="J51:K51"/>
    <mergeCell ref="L51:P51"/>
    <mergeCell ref="A41:C41"/>
    <mergeCell ref="B42:C42"/>
    <mergeCell ref="B43:C43"/>
    <mergeCell ref="B44:C44"/>
    <mergeCell ref="B45:C45"/>
    <mergeCell ref="B46:C46"/>
    <mergeCell ref="A28:B29"/>
    <mergeCell ref="B30:C30"/>
    <mergeCell ref="A31:C31"/>
    <mergeCell ref="B32:C32"/>
    <mergeCell ref="A24:A25"/>
    <mergeCell ref="B24:B25"/>
    <mergeCell ref="A26:A27"/>
    <mergeCell ref="B26:B27"/>
    <mergeCell ref="A20:A21"/>
    <mergeCell ref="B20:B21"/>
    <mergeCell ref="A22:A23"/>
    <mergeCell ref="B22:B23"/>
    <mergeCell ref="A16:A17"/>
    <mergeCell ref="B16:B17"/>
    <mergeCell ref="A18:A19"/>
    <mergeCell ref="B18:B19"/>
    <mergeCell ref="A12:A13"/>
    <mergeCell ref="B12:B13"/>
    <mergeCell ref="A14:A15"/>
    <mergeCell ref="B14:B15"/>
    <mergeCell ref="E6:E7"/>
    <mergeCell ref="F6:F7"/>
    <mergeCell ref="A10:A11"/>
    <mergeCell ref="B10:B11"/>
    <mergeCell ref="P6:P7"/>
    <mergeCell ref="H5:I5"/>
    <mergeCell ref="A8:A9"/>
    <mergeCell ref="B8:B9"/>
    <mergeCell ref="A5:A7"/>
    <mergeCell ref="B5:C5"/>
    <mergeCell ref="D5:D7"/>
    <mergeCell ref="E5:G5"/>
    <mergeCell ref="B6:B7"/>
    <mergeCell ref="C6:C7"/>
    <mergeCell ref="L6:L7"/>
    <mergeCell ref="M6:M7"/>
    <mergeCell ref="N6:N7"/>
    <mergeCell ref="K6:K7"/>
    <mergeCell ref="G6:G7"/>
    <mergeCell ref="O6:O7"/>
    <mergeCell ref="J5:J7"/>
    <mergeCell ref="K5:L5"/>
    <mergeCell ref="A1:F1"/>
    <mergeCell ref="A2:G2"/>
    <mergeCell ref="A3:P3"/>
    <mergeCell ref="A4:J4"/>
    <mergeCell ref="M5:P5"/>
    <mergeCell ref="H6:H7"/>
    <mergeCell ref="I6:I7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8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5.8515625" style="2" customWidth="1"/>
    <col min="2" max="2" width="41.7109375" style="2" customWidth="1"/>
    <col min="3" max="3" width="8.28125" style="2" customWidth="1"/>
    <col min="4" max="10" width="11.7109375" style="2" customWidth="1"/>
    <col min="11" max="11" width="9.140625" style="2" customWidth="1"/>
    <col min="12" max="13" width="11.7109375" style="2" customWidth="1"/>
    <col min="14" max="16384" width="9.140625" style="2" customWidth="1"/>
  </cols>
  <sheetData>
    <row r="1" spans="1:11" ht="33" customHeight="1">
      <c r="A1" s="192" t="s">
        <v>118</v>
      </c>
      <c r="B1" s="192"/>
      <c r="C1" s="192"/>
      <c r="D1" s="193"/>
      <c r="E1" s="194" t="str">
        <f>PKSS!A2</f>
        <v>Прекршајни суд у Смедереву</v>
      </c>
      <c r="F1" s="194"/>
      <c r="G1" s="194"/>
      <c r="H1" s="194"/>
      <c r="I1" s="194"/>
      <c r="J1" s="194"/>
      <c r="K1" s="91"/>
    </row>
    <row r="2" ht="12.75">
      <c r="K2" s="2">
        <f>""</f>
      </c>
    </row>
    <row r="3" spans="1:11" ht="18.75" customHeight="1">
      <c r="A3" s="195" t="s">
        <v>156</v>
      </c>
      <c r="B3" s="195"/>
      <c r="C3" s="195"/>
      <c r="D3" s="195"/>
      <c r="E3" s="195"/>
      <c r="F3" s="195"/>
      <c r="G3" s="195"/>
      <c r="H3" s="195"/>
      <c r="I3" s="195"/>
      <c r="J3" s="195"/>
      <c r="K3" s="92"/>
    </row>
    <row r="4" spans="1:10" ht="30" customHeight="1">
      <c r="A4" s="196" t="s">
        <v>166</v>
      </c>
      <c r="B4" s="196"/>
      <c r="C4" s="196"/>
      <c r="D4" s="196"/>
      <c r="E4" s="196"/>
      <c r="F4" s="196"/>
      <c r="G4" s="196"/>
      <c r="H4" s="196"/>
      <c r="I4" s="196"/>
      <c r="J4" s="196"/>
    </row>
    <row r="5" spans="1:13" ht="12.75" customHeight="1">
      <c r="A5" s="111" t="s">
        <v>5</v>
      </c>
      <c r="B5" s="111" t="s">
        <v>30</v>
      </c>
      <c r="C5" s="111"/>
      <c r="D5" s="111" t="s">
        <v>27</v>
      </c>
      <c r="E5" s="111" t="s">
        <v>167</v>
      </c>
      <c r="F5" s="111" t="s">
        <v>168</v>
      </c>
      <c r="G5" s="111" t="s">
        <v>13</v>
      </c>
      <c r="H5" s="111" t="s">
        <v>169</v>
      </c>
      <c r="I5" s="111" t="s">
        <v>170</v>
      </c>
      <c r="J5" s="111" t="s">
        <v>171</v>
      </c>
      <c r="L5" s="197" t="s">
        <v>172</v>
      </c>
      <c r="M5" s="197"/>
    </row>
    <row r="6" spans="1:13" ht="28.5" customHeight="1">
      <c r="A6" s="112"/>
      <c r="B6" s="111" t="s">
        <v>88</v>
      </c>
      <c r="C6" s="111" t="s">
        <v>87</v>
      </c>
      <c r="D6" s="191"/>
      <c r="E6" s="191"/>
      <c r="F6" s="191"/>
      <c r="G6" s="191"/>
      <c r="H6" s="191"/>
      <c r="I6" s="191"/>
      <c r="J6" s="191"/>
      <c r="L6" s="197"/>
      <c r="M6" s="197"/>
    </row>
    <row r="7" spans="1:13" ht="49.5" customHeight="1">
      <c r="A7" s="112"/>
      <c r="B7" s="111"/>
      <c r="C7" s="111"/>
      <c r="D7" s="191"/>
      <c r="E7" s="191"/>
      <c r="F7" s="191"/>
      <c r="G7" s="191"/>
      <c r="H7" s="191"/>
      <c r="I7" s="191"/>
      <c r="J7" s="191"/>
      <c r="L7" s="89" t="s">
        <v>173</v>
      </c>
      <c r="M7" s="89" t="s">
        <v>174</v>
      </c>
    </row>
    <row r="8" spans="1:13" ht="16.5" customHeight="1">
      <c r="A8" s="99">
        <v>1</v>
      </c>
      <c r="B8" s="101" t="s">
        <v>77</v>
      </c>
      <c r="C8" s="16" t="s">
        <v>75</v>
      </c>
      <c r="D8" s="93">
        <f>PKSS!E8</f>
        <v>413</v>
      </c>
      <c r="E8" s="94">
        <f>PKSS!H8</f>
        <v>519</v>
      </c>
      <c r="F8" s="94">
        <f>PKSS!I8</f>
        <v>492</v>
      </c>
      <c r="G8" s="94">
        <f>PKSS!N8</f>
        <v>631</v>
      </c>
      <c r="H8" s="94">
        <f>PKSS!S8</f>
        <v>301</v>
      </c>
      <c r="I8" s="98"/>
      <c r="J8" s="98"/>
      <c r="L8" s="96">
        <f>PKSS!T8</f>
        <v>0</v>
      </c>
      <c r="M8" s="96">
        <f>PKSS!U8</f>
        <v>0</v>
      </c>
    </row>
    <row r="9" spans="1:13" ht="16.5" customHeight="1">
      <c r="A9" s="100"/>
      <c r="B9" s="102"/>
      <c r="C9" s="16" t="s">
        <v>76</v>
      </c>
      <c r="D9" s="94">
        <f>PKSS!E9</f>
        <v>11</v>
      </c>
      <c r="E9" s="94">
        <f>PKSS!H9</f>
        <v>17</v>
      </c>
      <c r="F9" s="94">
        <f>PKSS!I9</f>
        <v>17</v>
      </c>
      <c r="G9" s="94">
        <f>PKSS!N9</f>
        <v>19</v>
      </c>
      <c r="H9" s="94">
        <f>PKSS!S9</f>
        <v>9</v>
      </c>
      <c r="I9" s="98"/>
      <c r="J9" s="98"/>
      <c r="L9" s="96">
        <f>PKSS!T9</f>
        <v>0</v>
      </c>
      <c r="M9" s="96">
        <f>PKSS!U9</f>
        <v>0</v>
      </c>
    </row>
    <row r="10" spans="1:13" ht="16.5" customHeight="1">
      <c r="A10" s="99">
        <v>2</v>
      </c>
      <c r="B10" s="101" t="s">
        <v>78</v>
      </c>
      <c r="C10" s="16" t="s">
        <v>75</v>
      </c>
      <c r="D10" s="94">
        <f>PKSS!E10</f>
        <v>1953</v>
      </c>
      <c r="E10" s="94">
        <f>PKSS!H10</f>
        <v>5237</v>
      </c>
      <c r="F10" s="94">
        <f>PKSS!I10</f>
        <v>5093</v>
      </c>
      <c r="G10" s="94">
        <f>PKSS!N10</f>
        <v>5425</v>
      </c>
      <c r="H10" s="94">
        <f>PKSS!S10</f>
        <v>1765</v>
      </c>
      <c r="I10" s="98"/>
      <c r="J10" s="98"/>
      <c r="L10" s="96">
        <f>PKSS!T10</f>
        <v>0</v>
      </c>
      <c r="M10" s="96">
        <f>PKSS!U10</f>
        <v>0</v>
      </c>
    </row>
    <row r="11" spans="1:13" ht="16.5" customHeight="1">
      <c r="A11" s="100"/>
      <c r="B11" s="102"/>
      <c r="C11" s="16" t="s">
        <v>76</v>
      </c>
      <c r="D11" s="94">
        <f>PKSS!E11</f>
        <v>17</v>
      </c>
      <c r="E11" s="94">
        <f>PKSS!H11</f>
        <v>35</v>
      </c>
      <c r="F11" s="94">
        <f>PKSS!I11</f>
        <v>35</v>
      </c>
      <c r="G11" s="94">
        <f>PKSS!N11</f>
        <v>38</v>
      </c>
      <c r="H11" s="94">
        <f>PKSS!S11</f>
        <v>14</v>
      </c>
      <c r="I11" s="98"/>
      <c r="J11" s="98"/>
      <c r="L11" s="96">
        <f>PKSS!T11</f>
        <v>0</v>
      </c>
      <c r="M11" s="96">
        <f>PKSS!U11</f>
        <v>0</v>
      </c>
    </row>
    <row r="12" spans="1:13" ht="16.5" customHeight="1">
      <c r="A12" s="99">
        <v>3</v>
      </c>
      <c r="B12" s="101" t="s">
        <v>79</v>
      </c>
      <c r="C12" s="16" t="s">
        <v>75</v>
      </c>
      <c r="D12" s="94">
        <f>PKSS!E12</f>
        <v>120</v>
      </c>
      <c r="E12" s="94">
        <f>PKSS!H12</f>
        <v>237</v>
      </c>
      <c r="F12" s="94">
        <f>PKSS!I12</f>
        <v>235</v>
      </c>
      <c r="G12" s="94">
        <f>PKSS!N12</f>
        <v>267</v>
      </c>
      <c r="H12" s="94">
        <f>PKSS!S12</f>
        <v>90</v>
      </c>
      <c r="I12" s="98"/>
      <c r="J12" s="98"/>
      <c r="L12" s="96">
        <f>PKSS!T12</f>
        <v>0</v>
      </c>
      <c r="M12" s="96">
        <f>PKSS!U12</f>
        <v>0</v>
      </c>
    </row>
    <row r="13" spans="1:13" ht="16.5" customHeight="1">
      <c r="A13" s="100"/>
      <c r="B13" s="102"/>
      <c r="C13" s="16" t="s">
        <v>76</v>
      </c>
      <c r="D13" s="94">
        <f>PKSS!E13</f>
        <v>6</v>
      </c>
      <c r="E13" s="94">
        <f>PKSS!H13</f>
        <v>11</v>
      </c>
      <c r="F13" s="94">
        <f>PKSS!I13</f>
        <v>11</v>
      </c>
      <c r="G13" s="94">
        <f>PKSS!N13</f>
        <v>14</v>
      </c>
      <c r="H13" s="94">
        <f>PKSS!S13</f>
        <v>3</v>
      </c>
      <c r="I13" s="98"/>
      <c r="J13" s="98"/>
      <c r="L13" s="96">
        <f>PKSS!T13</f>
        <v>0</v>
      </c>
      <c r="M13" s="96">
        <f>PKSS!U13</f>
        <v>0</v>
      </c>
    </row>
    <row r="14" spans="1:13" ht="16.5" customHeight="1">
      <c r="A14" s="99">
        <v>4</v>
      </c>
      <c r="B14" s="101" t="s">
        <v>80</v>
      </c>
      <c r="C14" s="16" t="s">
        <v>75</v>
      </c>
      <c r="D14" s="94">
        <f>PKSS!E14</f>
        <v>268</v>
      </c>
      <c r="E14" s="94">
        <f>PKSS!H14</f>
        <v>460</v>
      </c>
      <c r="F14" s="94">
        <f>PKSS!I14</f>
        <v>446</v>
      </c>
      <c r="G14" s="94">
        <f>PKSS!N14</f>
        <v>610</v>
      </c>
      <c r="H14" s="94">
        <f>PKSS!S14</f>
        <v>118</v>
      </c>
      <c r="I14" s="98"/>
      <c r="J14" s="98"/>
      <c r="L14" s="96">
        <f>PKSS!T14</f>
        <v>0</v>
      </c>
      <c r="M14" s="96">
        <f>PKSS!U14</f>
        <v>0</v>
      </c>
    </row>
    <row r="15" spans="1:13" ht="16.5" customHeight="1">
      <c r="A15" s="100"/>
      <c r="B15" s="102"/>
      <c r="C15" s="16" t="s">
        <v>76</v>
      </c>
      <c r="D15" s="94">
        <f>PKSS!E15</f>
        <v>1</v>
      </c>
      <c r="E15" s="94">
        <f>PKSS!H15</f>
        <v>0</v>
      </c>
      <c r="F15" s="94">
        <f>PKSS!I15</f>
        <v>0</v>
      </c>
      <c r="G15" s="94">
        <f>PKSS!N15</f>
        <v>1</v>
      </c>
      <c r="H15" s="94">
        <f>PKSS!S15</f>
        <v>0</v>
      </c>
      <c r="I15" s="98"/>
      <c r="J15" s="98"/>
      <c r="L15" s="96">
        <f>PKSS!T15</f>
        <v>0</v>
      </c>
      <c r="M15" s="96">
        <f>PKSS!U15</f>
        <v>0</v>
      </c>
    </row>
    <row r="16" spans="1:13" ht="16.5" customHeight="1">
      <c r="A16" s="99">
        <v>5</v>
      </c>
      <c r="B16" s="101" t="s">
        <v>81</v>
      </c>
      <c r="C16" s="16" t="s">
        <v>75</v>
      </c>
      <c r="D16" s="94">
        <f>PKSS!E16</f>
        <v>168</v>
      </c>
      <c r="E16" s="94">
        <f>PKSS!H16</f>
        <v>260</v>
      </c>
      <c r="F16" s="94">
        <f>PKSS!I16</f>
        <v>255</v>
      </c>
      <c r="G16" s="94">
        <f>PKSS!N16</f>
        <v>281</v>
      </c>
      <c r="H16" s="94">
        <f>PKSS!S16</f>
        <v>147</v>
      </c>
      <c r="I16" s="98">
        <v>11</v>
      </c>
      <c r="J16" s="98">
        <v>11</v>
      </c>
      <c r="L16" s="96">
        <f>PKSS!T16</f>
        <v>4</v>
      </c>
      <c r="M16" s="96">
        <f>PKSS!U16</f>
        <v>4</v>
      </c>
    </row>
    <row r="17" spans="1:13" ht="16.5" customHeight="1">
      <c r="A17" s="100"/>
      <c r="B17" s="102"/>
      <c r="C17" s="16" t="s">
        <v>76</v>
      </c>
      <c r="D17" s="94">
        <f>PKSS!E17</f>
        <v>0</v>
      </c>
      <c r="E17" s="94">
        <f>PKSS!H17</f>
        <v>1</v>
      </c>
      <c r="F17" s="94">
        <f>PKSS!I17</f>
        <v>1</v>
      </c>
      <c r="G17" s="94">
        <f>PKSS!N17</f>
        <v>1</v>
      </c>
      <c r="H17" s="94">
        <f>PKSS!S17</f>
        <v>0</v>
      </c>
      <c r="I17" s="98"/>
      <c r="J17" s="98"/>
      <c r="L17" s="96">
        <f>PKSS!T17</f>
        <v>0</v>
      </c>
      <c r="M17" s="96">
        <f>PKSS!U17</f>
        <v>0</v>
      </c>
    </row>
    <row r="18" spans="1:13" ht="16.5" customHeight="1">
      <c r="A18" s="99">
        <v>6</v>
      </c>
      <c r="B18" s="101" t="s">
        <v>82</v>
      </c>
      <c r="C18" s="16" t="s">
        <v>75</v>
      </c>
      <c r="D18" s="94">
        <f>PKSS!E18</f>
        <v>33</v>
      </c>
      <c r="E18" s="94">
        <f>PKSS!H18</f>
        <v>142</v>
      </c>
      <c r="F18" s="94">
        <f>PKSS!I18</f>
        <v>137</v>
      </c>
      <c r="G18" s="94">
        <f>PKSS!N18</f>
        <v>110</v>
      </c>
      <c r="H18" s="94">
        <f>PKSS!S18</f>
        <v>65</v>
      </c>
      <c r="I18" s="98"/>
      <c r="J18" s="98"/>
      <c r="L18" s="96">
        <f>PKSS!T18</f>
        <v>0</v>
      </c>
      <c r="M18" s="96">
        <f>PKSS!U18</f>
        <v>0</v>
      </c>
    </row>
    <row r="19" spans="1:13" ht="16.5" customHeight="1">
      <c r="A19" s="100"/>
      <c r="B19" s="102"/>
      <c r="C19" s="16" t="s">
        <v>76</v>
      </c>
      <c r="D19" s="94">
        <f>PKSS!E19</f>
        <v>0</v>
      </c>
      <c r="E19" s="94">
        <f>PKSS!H19</f>
        <v>0</v>
      </c>
      <c r="F19" s="94">
        <f>PKSS!I19</f>
        <v>0</v>
      </c>
      <c r="G19" s="94">
        <f>PKSS!N19</f>
        <v>0</v>
      </c>
      <c r="H19" s="94">
        <f>PKSS!S19</f>
        <v>0</v>
      </c>
      <c r="I19" s="98"/>
      <c r="J19" s="98"/>
      <c r="L19" s="96">
        <f>PKSS!T19</f>
        <v>0</v>
      </c>
      <c r="M19" s="96">
        <f>PKSS!U19</f>
        <v>0</v>
      </c>
    </row>
    <row r="20" spans="1:13" ht="16.5" customHeight="1">
      <c r="A20" s="99">
        <v>7</v>
      </c>
      <c r="B20" s="101" t="s">
        <v>83</v>
      </c>
      <c r="C20" s="16" t="s">
        <v>75</v>
      </c>
      <c r="D20" s="94">
        <f>PKSS!E20</f>
        <v>17</v>
      </c>
      <c r="E20" s="94">
        <f>PKSS!H20</f>
        <v>121</v>
      </c>
      <c r="F20" s="94">
        <f>PKSS!I20</f>
        <v>118</v>
      </c>
      <c r="G20" s="94">
        <f>PKSS!N20</f>
        <v>70</v>
      </c>
      <c r="H20" s="94">
        <f>PKSS!S20</f>
        <v>68</v>
      </c>
      <c r="I20" s="98"/>
      <c r="J20" s="98"/>
      <c r="L20" s="96">
        <f>PKSS!T20</f>
        <v>0</v>
      </c>
      <c r="M20" s="96">
        <f>PKSS!U20</f>
        <v>0</v>
      </c>
    </row>
    <row r="21" spans="1:13" ht="16.5" customHeight="1">
      <c r="A21" s="100"/>
      <c r="B21" s="102"/>
      <c r="C21" s="16" t="s">
        <v>76</v>
      </c>
      <c r="D21" s="94">
        <f>PKSS!E21</f>
        <v>0</v>
      </c>
      <c r="E21" s="94">
        <f>PKSS!H21</f>
        <v>0</v>
      </c>
      <c r="F21" s="94">
        <f>PKSS!I21</f>
        <v>0</v>
      </c>
      <c r="G21" s="94">
        <f>PKSS!N21</f>
        <v>0</v>
      </c>
      <c r="H21" s="94">
        <f>PKSS!S21</f>
        <v>0</v>
      </c>
      <c r="I21" s="98"/>
      <c r="J21" s="98"/>
      <c r="L21" s="96">
        <f>PKSS!T21</f>
        <v>0</v>
      </c>
      <c r="M21" s="96">
        <f>PKSS!U21</f>
        <v>0</v>
      </c>
    </row>
    <row r="22" spans="1:13" ht="16.5" customHeight="1">
      <c r="A22" s="99">
        <v>8</v>
      </c>
      <c r="B22" s="101" t="s">
        <v>84</v>
      </c>
      <c r="C22" s="16" t="s">
        <v>75</v>
      </c>
      <c r="D22" s="94">
        <f>PKSS!E22</f>
        <v>15</v>
      </c>
      <c r="E22" s="94">
        <f>PKSS!H22</f>
        <v>15</v>
      </c>
      <c r="F22" s="94">
        <f>PKSS!I22</f>
        <v>15</v>
      </c>
      <c r="G22" s="94">
        <f>PKSS!N22</f>
        <v>26</v>
      </c>
      <c r="H22" s="94">
        <f>PKSS!S22</f>
        <v>4</v>
      </c>
      <c r="I22" s="98"/>
      <c r="J22" s="98"/>
      <c r="L22" s="96">
        <f>PKSS!T22</f>
        <v>0</v>
      </c>
      <c r="M22" s="96">
        <f>PKSS!U22</f>
        <v>0</v>
      </c>
    </row>
    <row r="23" spans="1:13" ht="16.5" customHeight="1">
      <c r="A23" s="100"/>
      <c r="B23" s="102"/>
      <c r="C23" s="16" t="s">
        <v>76</v>
      </c>
      <c r="D23" s="94">
        <f>PKSS!E23</f>
        <v>0</v>
      </c>
      <c r="E23" s="94">
        <f>PKSS!H23</f>
        <v>0</v>
      </c>
      <c r="F23" s="94">
        <f>PKSS!I23</f>
        <v>0</v>
      </c>
      <c r="G23" s="94">
        <f>PKSS!N23</f>
        <v>0</v>
      </c>
      <c r="H23" s="94">
        <f>PKSS!S23</f>
        <v>0</v>
      </c>
      <c r="I23" s="98"/>
      <c r="J23" s="98"/>
      <c r="L23" s="96">
        <f>PKSS!T23</f>
        <v>0</v>
      </c>
      <c r="M23" s="96">
        <f>PKSS!U23</f>
        <v>0</v>
      </c>
    </row>
    <row r="24" spans="1:13" ht="16.5" customHeight="1">
      <c r="A24" s="99">
        <v>9</v>
      </c>
      <c r="B24" s="101" t="s">
        <v>85</v>
      </c>
      <c r="C24" s="16" t="s">
        <v>75</v>
      </c>
      <c r="D24" s="94">
        <f>PKSS!E24</f>
        <v>122</v>
      </c>
      <c r="E24" s="94">
        <f>PKSS!H24</f>
        <v>318</v>
      </c>
      <c r="F24" s="94">
        <f>PKSS!I24</f>
        <v>315</v>
      </c>
      <c r="G24" s="94">
        <f>PKSS!N24</f>
        <v>257</v>
      </c>
      <c r="H24" s="94">
        <f>PKSS!S24</f>
        <v>183</v>
      </c>
      <c r="I24" s="98"/>
      <c r="J24" s="98"/>
      <c r="L24" s="96">
        <f>PKSS!T24</f>
        <v>0</v>
      </c>
      <c r="M24" s="96">
        <f>PKSS!U24</f>
        <v>0</v>
      </c>
    </row>
    <row r="25" spans="1:13" ht="16.5" customHeight="1">
      <c r="A25" s="100"/>
      <c r="B25" s="102"/>
      <c r="C25" s="16" t="s">
        <v>76</v>
      </c>
      <c r="D25" s="94">
        <f>PKSS!E25</f>
        <v>18</v>
      </c>
      <c r="E25" s="94">
        <f>PKSS!H25</f>
        <v>28</v>
      </c>
      <c r="F25" s="94">
        <f>PKSS!I25</f>
        <v>28</v>
      </c>
      <c r="G25" s="94">
        <f>PKSS!N25</f>
        <v>34</v>
      </c>
      <c r="H25" s="94">
        <f>PKSS!S25</f>
        <v>12</v>
      </c>
      <c r="I25" s="98"/>
      <c r="J25" s="98"/>
      <c r="L25" s="96">
        <f>PKSS!T25</f>
        <v>0</v>
      </c>
      <c r="M25" s="96">
        <f>PKSS!U25</f>
        <v>0</v>
      </c>
    </row>
    <row r="26" spans="1:13" ht="16.5" customHeight="1">
      <c r="A26" s="99">
        <v>10</v>
      </c>
      <c r="B26" s="101" t="s">
        <v>86</v>
      </c>
      <c r="C26" s="16" t="s">
        <v>75</v>
      </c>
      <c r="D26" s="94">
        <f>PKSS!E26</f>
        <v>0</v>
      </c>
      <c r="E26" s="94">
        <f>PKSS!H26</f>
        <v>7</v>
      </c>
      <c r="F26" s="94">
        <f>PKSS!I26</f>
        <v>7</v>
      </c>
      <c r="G26" s="94">
        <f>PKSS!N26</f>
        <v>4</v>
      </c>
      <c r="H26" s="94">
        <f>PKSS!S26</f>
        <v>3</v>
      </c>
      <c r="I26" s="98"/>
      <c r="J26" s="98"/>
      <c r="L26" s="96">
        <f>PKSS!T26</f>
        <v>0</v>
      </c>
      <c r="M26" s="96">
        <f>PKSS!U26</f>
        <v>0</v>
      </c>
    </row>
    <row r="27" spans="1:13" ht="16.5" customHeight="1">
      <c r="A27" s="100"/>
      <c r="B27" s="102"/>
      <c r="C27" s="16" t="s">
        <v>76</v>
      </c>
      <c r="D27" s="94">
        <f>PKSS!E27</f>
        <v>0</v>
      </c>
      <c r="E27" s="94">
        <f>PKSS!H27</f>
        <v>0</v>
      </c>
      <c r="F27" s="94">
        <f>PKSS!I27</f>
        <v>0</v>
      </c>
      <c r="G27" s="94">
        <f>PKSS!N27</f>
        <v>0</v>
      </c>
      <c r="H27" s="94">
        <f>PKSS!S27</f>
        <v>0</v>
      </c>
      <c r="I27" s="98"/>
      <c r="J27" s="98"/>
      <c r="L27" s="96">
        <f>PKSS!T27</f>
        <v>0</v>
      </c>
      <c r="M27" s="96">
        <f>PKSS!U27</f>
        <v>0</v>
      </c>
    </row>
    <row r="28" spans="1:13" ht="16.5" customHeight="1">
      <c r="A28" s="187" t="s">
        <v>89</v>
      </c>
      <c r="B28" s="188"/>
      <c r="C28" s="90" t="s">
        <v>75</v>
      </c>
      <c r="D28" s="95">
        <f>PKSS!E28</f>
        <v>3109</v>
      </c>
      <c r="E28" s="95">
        <f>PKSS!H28</f>
        <v>7316</v>
      </c>
      <c r="F28" s="95">
        <f>PKSS!I28</f>
        <v>7113</v>
      </c>
      <c r="G28" s="95">
        <f>PKSS!N28</f>
        <v>7681</v>
      </c>
      <c r="H28" s="95">
        <f>PKSS!S28</f>
        <v>2744</v>
      </c>
      <c r="I28" s="95">
        <f>SUM(I8,I10,I12,I14,I16,I18,I20,I22,I24,I26)</f>
        <v>11</v>
      </c>
      <c r="J28" s="95">
        <f>SUM(J8,J10,J12,J14,J16,J18,J20,J22,J24,J26)</f>
        <v>11</v>
      </c>
      <c r="L28" s="97">
        <f>PKSS!T28</f>
        <v>4</v>
      </c>
      <c r="M28" s="97">
        <f>PKSS!U28</f>
        <v>4</v>
      </c>
    </row>
    <row r="29" spans="1:13" ht="16.5" customHeight="1">
      <c r="A29" s="189"/>
      <c r="B29" s="190"/>
      <c r="C29" s="90" t="s">
        <v>76</v>
      </c>
      <c r="D29" s="95">
        <f>PKSS!E29</f>
        <v>53</v>
      </c>
      <c r="E29" s="95">
        <f>PKSS!H29</f>
        <v>92</v>
      </c>
      <c r="F29" s="95">
        <f>PKSS!I29</f>
        <v>92</v>
      </c>
      <c r="G29" s="95">
        <f>PKSS!N29</f>
        <v>107</v>
      </c>
      <c r="H29" s="95">
        <f>PKSS!S29</f>
        <v>38</v>
      </c>
      <c r="I29" s="95">
        <f>SUM(I9,I11,I13,I15,I17,I19,I21,I23,I25,I27)</f>
        <v>0</v>
      </c>
      <c r="J29" s="95">
        <f>SUM(J9,J11,J13,J15,J17,J19,J21,J23,J25,J27)</f>
        <v>0</v>
      </c>
      <c r="L29" s="97">
        <f>PKSS!T29</f>
        <v>0</v>
      </c>
      <c r="M29" s="97">
        <f>PKSS!U29</f>
        <v>0</v>
      </c>
    </row>
    <row r="30" spans="1:13" ht="16.5" customHeight="1">
      <c r="A30" s="13">
        <v>11</v>
      </c>
      <c r="B30" s="103" t="s">
        <v>91</v>
      </c>
      <c r="C30" s="103"/>
      <c r="D30" s="94">
        <f>PKSS!E30</f>
        <v>0</v>
      </c>
      <c r="E30" s="94">
        <f>PKSS!H30</f>
        <v>0</v>
      </c>
      <c r="F30" s="94">
        <f>PKSS!I30</f>
        <v>0</v>
      </c>
      <c r="G30" s="94">
        <f>PKSS!N30</f>
        <v>0</v>
      </c>
      <c r="H30" s="94">
        <f>PKSS!S30</f>
        <v>0</v>
      </c>
      <c r="I30" s="98"/>
      <c r="J30" s="98"/>
      <c r="L30" s="96">
        <f>PKSS!T30</f>
        <v>0</v>
      </c>
      <c r="M30" s="96">
        <f>PKSS!U30</f>
        <v>0</v>
      </c>
    </row>
    <row r="31" spans="1:13" ht="16.5" customHeight="1">
      <c r="A31" s="185" t="s">
        <v>90</v>
      </c>
      <c r="B31" s="185"/>
      <c r="C31" s="186"/>
      <c r="D31" s="95">
        <f>PKSS!E31</f>
        <v>3162</v>
      </c>
      <c r="E31" s="95">
        <f>PKSS!H31</f>
        <v>7408</v>
      </c>
      <c r="F31" s="95">
        <f>PKSS!I31</f>
        <v>7205</v>
      </c>
      <c r="G31" s="95">
        <f>PKSS!N31</f>
        <v>7788</v>
      </c>
      <c r="H31" s="95">
        <f>PKSS!S31</f>
        <v>2782</v>
      </c>
      <c r="I31" s="95">
        <f>SUM(I28:I30)</f>
        <v>11</v>
      </c>
      <c r="J31" s="95">
        <f>SUM(J28:J30)</f>
        <v>11</v>
      </c>
      <c r="L31" s="97">
        <f>PKSS!T31</f>
        <v>4</v>
      </c>
      <c r="M31" s="97">
        <f>PKSS!U31</f>
        <v>4</v>
      </c>
    </row>
    <row r="32" spans="1:13" ht="16.5" customHeight="1">
      <c r="A32" s="13">
        <v>12</v>
      </c>
      <c r="B32" s="103" t="s">
        <v>93</v>
      </c>
      <c r="C32" s="103"/>
      <c r="D32" s="94">
        <f>PKSS!E32</f>
        <v>229</v>
      </c>
      <c r="E32" s="94">
        <f>PKSS!H32</f>
        <v>941</v>
      </c>
      <c r="F32" s="94">
        <f>PKSS!I32</f>
        <v>941</v>
      </c>
      <c r="G32" s="94">
        <f>PKSS!N32</f>
        <v>1100</v>
      </c>
      <c r="H32" s="94">
        <f>PKSS!S32</f>
        <v>70</v>
      </c>
      <c r="I32" s="98"/>
      <c r="J32" s="98"/>
      <c r="L32" s="96">
        <f>PKSS!T32</f>
        <v>0</v>
      </c>
      <c r="M32" s="96">
        <f>PKSS!U32</f>
        <v>0</v>
      </c>
    </row>
    <row r="33" spans="1:13" ht="16.5" customHeight="1">
      <c r="A33" s="185" t="s">
        <v>92</v>
      </c>
      <c r="B33" s="185"/>
      <c r="C33" s="186"/>
      <c r="D33" s="95">
        <f>PKSS!E33</f>
        <v>3391</v>
      </c>
      <c r="E33" s="95">
        <f>PKSS!H33</f>
        <v>8349</v>
      </c>
      <c r="F33" s="95">
        <f>PKSS!I33</f>
        <v>8146</v>
      </c>
      <c r="G33" s="95">
        <f>PKSS!N33</f>
        <v>8888</v>
      </c>
      <c r="H33" s="95">
        <f>PKSS!S33</f>
        <v>2852</v>
      </c>
      <c r="I33" s="95">
        <f>SUM(I31:I32)</f>
        <v>11</v>
      </c>
      <c r="J33" s="95">
        <f>SUM(J31:J32)</f>
        <v>11</v>
      </c>
      <c r="L33" s="97">
        <f>PKSS!T33</f>
        <v>4</v>
      </c>
      <c r="M33" s="97">
        <f>PKSS!U33</f>
        <v>4</v>
      </c>
    </row>
    <row r="34" spans="1:13" ht="16.5" customHeight="1">
      <c r="A34" s="13">
        <v>13</v>
      </c>
      <c r="B34" s="103" t="s">
        <v>102</v>
      </c>
      <c r="C34" s="103"/>
      <c r="D34" s="94">
        <f>PKSS!E34</f>
        <v>2695</v>
      </c>
      <c r="E34" s="94">
        <f>PKSS!H34</f>
        <v>2870</v>
      </c>
      <c r="F34" s="94">
        <f>PKSS!I34</f>
        <v>2870</v>
      </c>
      <c r="G34" s="94">
        <f>PKSS!N34</f>
        <v>3671</v>
      </c>
      <c r="H34" s="94">
        <f>PKSS!S34</f>
        <v>1894</v>
      </c>
      <c r="I34" s="98"/>
      <c r="J34" s="98"/>
      <c r="L34" s="96">
        <f>PKSS!T34</f>
        <v>0</v>
      </c>
      <c r="M34" s="96">
        <f>PKSS!U34</f>
        <v>0</v>
      </c>
    </row>
    <row r="35" spans="1:13" ht="16.5" customHeight="1">
      <c r="A35" s="107" t="s">
        <v>103</v>
      </c>
      <c r="B35" s="108"/>
      <c r="C35" s="108"/>
      <c r="D35" s="95">
        <f>PKSS!E35</f>
        <v>6086</v>
      </c>
      <c r="E35" s="95">
        <f>PKSS!H35</f>
        <v>11219</v>
      </c>
      <c r="F35" s="95">
        <f>PKSS!I35</f>
        <v>11016</v>
      </c>
      <c r="G35" s="95">
        <f>PKSS!N35</f>
        <v>12559</v>
      </c>
      <c r="H35" s="95">
        <f>PKSS!S35</f>
        <v>4746</v>
      </c>
      <c r="I35" s="95">
        <f>SUM(I33:I34)</f>
        <v>11</v>
      </c>
      <c r="J35" s="95">
        <f>SUM(J33:J34)</f>
        <v>11</v>
      </c>
      <c r="L35" s="97">
        <f>PKSS!T35</f>
        <v>4</v>
      </c>
      <c r="M35" s="97">
        <f>PKSS!U35</f>
        <v>4</v>
      </c>
    </row>
    <row r="36" spans="1:13" ht="16.5" customHeight="1">
      <c r="A36" s="13">
        <v>14</v>
      </c>
      <c r="B36" s="103" t="s">
        <v>107</v>
      </c>
      <c r="C36" s="103"/>
      <c r="D36" s="94">
        <f>PKSS!E36</f>
        <v>0</v>
      </c>
      <c r="E36" s="94">
        <f>PKSS!H36</f>
        <v>0</v>
      </c>
      <c r="F36" s="94">
        <f>PKSS!I36</f>
        <v>0</v>
      </c>
      <c r="G36" s="94">
        <f>PKSS!N36</f>
        <v>0</v>
      </c>
      <c r="H36" s="94">
        <f>PKSS!S36</f>
        <v>0</v>
      </c>
      <c r="I36" s="98"/>
      <c r="J36" s="98"/>
      <c r="L36" s="96">
        <f>PKSS!T36</f>
        <v>0</v>
      </c>
      <c r="M36" s="96">
        <f>PKSS!U36</f>
        <v>0</v>
      </c>
    </row>
    <row r="37" spans="1:13" ht="16.5" customHeight="1">
      <c r="A37" s="13">
        <v>15</v>
      </c>
      <c r="B37" s="103" t="s">
        <v>106</v>
      </c>
      <c r="C37" s="103"/>
      <c r="D37" s="94">
        <f>PKSS!E37</f>
        <v>0</v>
      </c>
      <c r="E37" s="94">
        <f>PKSS!H37</f>
        <v>0</v>
      </c>
      <c r="F37" s="94">
        <f>PKSS!I37</f>
        <v>0</v>
      </c>
      <c r="G37" s="94">
        <f>PKSS!N37</f>
        <v>0</v>
      </c>
      <c r="H37" s="94">
        <f>PKSS!S37</f>
        <v>0</v>
      </c>
      <c r="I37" s="98"/>
      <c r="J37" s="98"/>
      <c r="L37" s="96">
        <f>PKSS!T37</f>
        <v>0</v>
      </c>
      <c r="M37" s="96">
        <f>PKSS!U37</f>
        <v>0</v>
      </c>
    </row>
    <row r="38" spans="1:13" ht="16.5" customHeight="1">
      <c r="A38" s="107" t="s">
        <v>105</v>
      </c>
      <c r="B38" s="108"/>
      <c r="C38" s="108"/>
      <c r="D38" s="95">
        <f>PKSS!E38</f>
        <v>0</v>
      </c>
      <c r="E38" s="95">
        <f>PKSS!H38</f>
        <v>0</v>
      </c>
      <c r="F38" s="95">
        <f>PKSS!I38</f>
        <v>0</v>
      </c>
      <c r="G38" s="95">
        <f>PKSS!N38</f>
        <v>0</v>
      </c>
      <c r="H38" s="95">
        <f>PKSS!S38</f>
        <v>0</v>
      </c>
      <c r="I38" s="95">
        <f>SUM(I36:I37)</f>
        <v>0</v>
      </c>
      <c r="J38" s="95">
        <f>SUM(J36:J37)</f>
        <v>0</v>
      </c>
      <c r="L38" s="97">
        <f>PKSS!T38</f>
        <v>0</v>
      </c>
      <c r="M38" s="97">
        <f>PKSS!U38</f>
        <v>0</v>
      </c>
    </row>
    <row r="39" spans="1:13" ht="16.5" customHeight="1">
      <c r="A39" s="13">
        <v>16</v>
      </c>
      <c r="B39" s="103" t="s">
        <v>111</v>
      </c>
      <c r="C39" s="103"/>
      <c r="D39" s="94">
        <f>PKSS!E39</f>
        <v>0</v>
      </c>
      <c r="E39" s="94">
        <f>PKSS!H39</f>
        <v>0</v>
      </c>
      <c r="F39" s="94">
        <f>PKSS!I39</f>
        <v>0</v>
      </c>
      <c r="G39" s="94">
        <f>PKSS!N39</f>
        <v>0</v>
      </c>
      <c r="H39" s="94">
        <f>PKSS!S39</f>
        <v>0</v>
      </c>
      <c r="I39" s="98"/>
      <c r="J39" s="98"/>
      <c r="L39" s="96">
        <f>PKSS!T39</f>
        <v>0</v>
      </c>
      <c r="M39" s="96">
        <f>PKSS!U39</f>
        <v>0</v>
      </c>
    </row>
    <row r="40" spans="1:13" ht="16.5" customHeight="1">
      <c r="A40" s="107" t="s">
        <v>112</v>
      </c>
      <c r="B40" s="108"/>
      <c r="C40" s="108"/>
      <c r="D40" s="95">
        <f>PKSS!E40</f>
        <v>0</v>
      </c>
      <c r="E40" s="95">
        <f>PKSS!H40</f>
        <v>0</v>
      </c>
      <c r="F40" s="95">
        <f>PKSS!I40</f>
        <v>0</v>
      </c>
      <c r="G40" s="95">
        <f>PKSS!N40</f>
        <v>0</v>
      </c>
      <c r="H40" s="95">
        <f>PKSS!S40</f>
        <v>0</v>
      </c>
      <c r="I40" s="95">
        <f>SUM(I39:I39)</f>
        <v>0</v>
      </c>
      <c r="J40" s="95">
        <f>SUM(J39:J39)</f>
        <v>0</v>
      </c>
      <c r="L40" s="97">
        <f>PKSS!T40</f>
        <v>0</v>
      </c>
      <c r="M40" s="97">
        <f>PKSS!U40</f>
        <v>0</v>
      </c>
    </row>
    <row r="41" spans="1:13" ht="16.5" customHeight="1">
      <c r="A41" s="107" t="s">
        <v>110</v>
      </c>
      <c r="B41" s="108"/>
      <c r="C41" s="108"/>
      <c r="D41" s="95">
        <f>PKSS!E41</f>
        <v>6086</v>
      </c>
      <c r="E41" s="95">
        <f>PKSS!H41</f>
        <v>11219</v>
      </c>
      <c r="F41" s="95">
        <f>PKSS!I41</f>
        <v>11016</v>
      </c>
      <c r="G41" s="95">
        <f>PKSS!N41</f>
        <v>12559</v>
      </c>
      <c r="H41" s="95">
        <f>PKSS!S41</f>
        <v>4746</v>
      </c>
      <c r="I41" s="95">
        <f>SUM(I35,I38,I40)</f>
        <v>11</v>
      </c>
      <c r="J41" s="95">
        <f>SUM(J35,J38,J40)</f>
        <v>11</v>
      </c>
      <c r="L41" s="97">
        <f>PKSS!T41</f>
        <v>4</v>
      </c>
      <c r="M41" s="97">
        <f>PKSS!U41</f>
        <v>4</v>
      </c>
    </row>
    <row r="42" spans="1:13" ht="16.5" customHeight="1">
      <c r="A42" s="13">
        <v>17</v>
      </c>
      <c r="B42" s="103" t="s">
        <v>94</v>
      </c>
      <c r="C42" s="103"/>
      <c r="D42" s="94">
        <f>PKSS!E42</f>
        <v>3166</v>
      </c>
      <c r="E42" s="94">
        <f>PKSS!H42</f>
        <v>4563</v>
      </c>
      <c r="F42" s="94">
        <f>PKSS!I42</f>
        <v>4563</v>
      </c>
      <c r="G42" s="94">
        <f>PKSS!N42</f>
        <v>4670</v>
      </c>
      <c r="H42" s="94">
        <f>PKSS!S42</f>
        <v>3059</v>
      </c>
      <c r="I42" s="98"/>
      <c r="J42" s="98"/>
      <c r="L42" s="96">
        <f>PKSS!T42</f>
        <v>0</v>
      </c>
      <c r="M42" s="96">
        <f>PKSS!U42</f>
        <v>0</v>
      </c>
    </row>
    <row r="43" spans="1:13" ht="16.5" customHeight="1">
      <c r="A43" s="13">
        <v>18</v>
      </c>
      <c r="B43" s="103" t="s">
        <v>95</v>
      </c>
      <c r="C43" s="103"/>
      <c r="D43" s="94">
        <f>PKSS!E43</f>
        <v>1030</v>
      </c>
      <c r="E43" s="94">
        <f>PKSS!H43</f>
        <v>1154</v>
      </c>
      <c r="F43" s="94">
        <f>PKSS!I43</f>
        <v>1154</v>
      </c>
      <c r="G43" s="94">
        <f>PKSS!N43</f>
        <v>1457</v>
      </c>
      <c r="H43" s="94">
        <f>PKSS!S43</f>
        <v>727</v>
      </c>
      <c r="I43" s="98"/>
      <c r="J43" s="98"/>
      <c r="L43" s="96">
        <f>PKSS!T43</f>
        <v>0</v>
      </c>
      <c r="M43" s="96">
        <f>PKSS!U43</f>
        <v>0</v>
      </c>
    </row>
    <row r="44" spans="1:13" ht="16.5" customHeight="1">
      <c r="A44" s="13">
        <v>19</v>
      </c>
      <c r="B44" s="103" t="s">
        <v>96</v>
      </c>
      <c r="C44" s="103"/>
      <c r="D44" s="94">
        <f>PKSS!E44</f>
        <v>0</v>
      </c>
      <c r="E44" s="94">
        <f>PKSS!H44</f>
        <v>0</v>
      </c>
      <c r="F44" s="94">
        <f>PKSS!I44</f>
        <v>0</v>
      </c>
      <c r="G44" s="94">
        <f>PKSS!N44</f>
        <v>0</v>
      </c>
      <c r="H44" s="94">
        <f>PKSS!S44</f>
        <v>0</v>
      </c>
      <c r="I44" s="98"/>
      <c r="J44" s="98"/>
      <c r="L44" s="96">
        <f>PKSS!T44</f>
        <v>0</v>
      </c>
      <c r="M44" s="96">
        <f>PKSS!U44</f>
        <v>0</v>
      </c>
    </row>
    <row r="45" spans="1:13" ht="16.5" customHeight="1">
      <c r="A45" s="13">
        <v>20</v>
      </c>
      <c r="B45" s="103" t="s">
        <v>108</v>
      </c>
      <c r="C45" s="103"/>
      <c r="D45" s="94">
        <f>PKSS!E45</f>
        <v>4</v>
      </c>
      <c r="E45" s="94">
        <f>PKSS!H45</f>
        <v>99</v>
      </c>
      <c r="F45" s="94">
        <f>PKSS!I45</f>
        <v>99</v>
      </c>
      <c r="G45" s="94">
        <f>PKSS!N45</f>
        <v>94</v>
      </c>
      <c r="H45" s="94">
        <f>PKSS!S45</f>
        <v>9</v>
      </c>
      <c r="I45" s="98"/>
      <c r="J45" s="98"/>
      <c r="L45" s="96">
        <f>PKSS!T45</f>
        <v>0</v>
      </c>
      <c r="M45" s="96">
        <f>PKSS!U45</f>
        <v>0</v>
      </c>
    </row>
    <row r="46" spans="1:13" ht="16.5" customHeight="1">
      <c r="A46" s="13">
        <v>21</v>
      </c>
      <c r="B46" s="103" t="s">
        <v>109</v>
      </c>
      <c r="C46" s="103"/>
      <c r="D46" s="94">
        <f>PKSS!E46</f>
        <v>0</v>
      </c>
      <c r="E46" s="94">
        <f>PKSS!H46</f>
        <v>13600</v>
      </c>
      <c r="F46" s="94">
        <f>PKSS!I46</f>
        <v>13600</v>
      </c>
      <c r="G46" s="94">
        <f>PKSS!N46</f>
        <v>13600</v>
      </c>
      <c r="H46" s="94">
        <f>PKSS!S46</f>
        <v>0</v>
      </c>
      <c r="I46" s="98"/>
      <c r="J46" s="98"/>
      <c r="L46" s="96">
        <f>PKSS!T46</f>
        <v>0</v>
      </c>
      <c r="M46" s="96">
        <f>PKSS!U46</f>
        <v>0</v>
      </c>
    </row>
    <row r="47" spans="1:13" ht="16.5" customHeight="1">
      <c r="A47" s="107" t="s">
        <v>126</v>
      </c>
      <c r="B47" s="108"/>
      <c r="C47" s="108"/>
      <c r="D47" s="95">
        <f>PKSS!E47</f>
        <v>4200</v>
      </c>
      <c r="E47" s="95">
        <f>PKSS!H47</f>
        <v>19416</v>
      </c>
      <c r="F47" s="95">
        <f>PKSS!I47</f>
        <v>19416</v>
      </c>
      <c r="G47" s="95">
        <f>PKSS!N47</f>
        <v>19821</v>
      </c>
      <c r="H47" s="95">
        <f>PKSS!S47</f>
        <v>3795</v>
      </c>
      <c r="I47" s="95">
        <f>SUM(I42:I46)</f>
        <v>0</v>
      </c>
      <c r="J47" s="95">
        <f>SUM(J42:J46)</f>
        <v>0</v>
      </c>
      <c r="L47" s="97">
        <f>PKSS!T47</f>
        <v>0</v>
      </c>
      <c r="M47" s="97">
        <f>PKSS!U47</f>
        <v>0</v>
      </c>
    </row>
    <row r="48" spans="1:13" ht="16.5" customHeight="1">
      <c r="A48" s="107" t="s">
        <v>127</v>
      </c>
      <c r="B48" s="108"/>
      <c r="C48" s="108"/>
      <c r="D48" s="95">
        <f>PKSS!E48</f>
        <v>10286</v>
      </c>
      <c r="E48" s="95">
        <f>PKSS!H48</f>
        <v>30635</v>
      </c>
      <c r="F48" s="95">
        <f>PKSS!I48</f>
        <v>30432</v>
      </c>
      <c r="G48" s="95">
        <f>PKSS!N48</f>
        <v>32380</v>
      </c>
      <c r="H48" s="95">
        <f>PKSS!S48</f>
        <v>8541</v>
      </c>
      <c r="I48" s="95">
        <f>SUM(I41:I46)</f>
        <v>11</v>
      </c>
      <c r="J48" s="95">
        <f>SUM(J41:J46)</f>
        <v>11</v>
      </c>
      <c r="L48" s="97">
        <f>PKSS!T48</f>
        <v>4</v>
      </c>
      <c r="M48" s="97">
        <f>PKSS!U48</f>
        <v>4</v>
      </c>
    </row>
    <row r="50" spans="4:10" ht="16.5" thickBot="1">
      <c r="D50" s="25"/>
      <c r="E50" s="27"/>
      <c r="F50" s="28" t="s">
        <v>113</v>
      </c>
      <c r="G50" s="25"/>
      <c r="H50" s="25"/>
      <c r="I50" s="25"/>
      <c r="J50" s="25"/>
    </row>
    <row r="51" spans="4:10" ht="15.75" thickBot="1">
      <c r="D51" s="153" t="s">
        <v>124</v>
      </c>
      <c r="E51" s="153"/>
      <c r="F51" s="159" t="str">
        <f>PKSS!AK51</f>
        <v>Милица Ђорђевић Вељковић</v>
      </c>
      <c r="G51" s="160"/>
      <c r="H51" s="160"/>
      <c r="I51" s="160"/>
      <c r="J51" s="161"/>
    </row>
    <row r="54" spans="4:6" ht="14.25">
      <c r="D54" s="25"/>
      <c r="E54" s="29"/>
      <c r="F54" s="29" t="s">
        <v>125</v>
      </c>
    </row>
  </sheetData>
  <sheetProtection password="DF2F" sheet="1"/>
  <mergeCells count="58">
    <mergeCell ref="L5:M6"/>
    <mergeCell ref="B6:B7"/>
    <mergeCell ref="C6:C7"/>
    <mergeCell ref="B5:C5"/>
    <mergeCell ref="D5:D7"/>
    <mergeCell ref="A12:A13"/>
    <mergeCell ref="B12:B13"/>
    <mergeCell ref="H5:H7"/>
    <mergeCell ref="A1:D1"/>
    <mergeCell ref="E1:J1"/>
    <mergeCell ref="A3:J3"/>
    <mergeCell ref="A4:J4"/>
    <mergeCell ref="J5:J7"/>
    <mergeCell ref="I5:I7"/>
    <mergeCell ref="A5:A7"/>
    <mergeCell ref="A8:A9"/>
    <mergeCell ref="B8:B9"/>
    <mergeCell ref="A10:A11"/>
    <mergeCell ref="B10:B11"/>
    <mergeCell ref="E5:E7"/>
    <mergeCell ref="F5:F7"/>
    <mergeCell ref="G5:G7"/>
    <mergeCell ref="A24:A25"/>
    <mergeCell ref="B24:B25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B36:C36"/>
    <mergeCell ref="A38:C38"/>
    <mergeCell ref="B37:C37"/>
    <mergeCell ref="A26:A27"/>
    <mergeCell ref="B26:B27"/>
    <mergeCell ref="A28:B29"/>
    <mergeCell ref="B30:C30"/>
    <mergeCell ref="B32:C32"/>
    <mergeCell ref="A31:C31"/>
    <mergeCell ref="A33:C33"/>
    <mergeCell ref="B34:C34"/>
    <mergeCell ref="A35:C35"/>
    <mergeCell ref="D51:E51"/>
    <mergeCell ref="F51:J51"/>
    <mergeCell ref="A47:C47"/>
    <mergeCell ref="A48:C48"/>
    <mergeCell ref="B45:C45"/>
    <mergeCell ref="B46:C46"/>
    <mergeCell ref="B39:C39"/>
    <mergeCell ref="A40:C40"/>
    <mergeCell ref="A41:C41"/>
    <mergeCell ref="B42:C42"/>
    <mergeCell ref="B43:C43"/>
    <mergeCell ref="B44:C44"/>
  </mergeCells>
  <conditionalFormatting sqref="I8:I48 L8:L48">
    <cfRule type="expression" priority="1" dxfId="0" stopIfTrue="1">
      <formula>$L8&gt;$I8</formula>
    </cfRule>
  </conditionalFormatting>
  <conditionalFormatting sqref="J8:J48 M8:M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34:J34 I42:J46 I39:J39 I36:J37 I8:J27 I30:J30 I32:J32">
      <formula1>0</formula1>
      <formula2>99999999</formula2>
    </dataValidation>
  </dataValidations>
  <printOptions/>
  <pageMargins left="0.7" right="0.7" top="0.75" bottom="0.75" header="0.3" footer="0.3"/>
  <pageSetup fitToHeight="1" fitToWidth="1" horizontalDpi="1200" verticalDpi="1200" orientation="portrait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2020-01-13T09:01:27Z</cp:lastPrinted>
  <dcterms:created xsi:type="dcterms:W3CDTF">2015-06-17T09:50:51Z</dcterms:created>
  <dcterms:modified xsi:type="dcterms:W3CDTF">2020-10-15T07:09:30Z</dcterms:modified>
  <cp:category/>
  <cp:version/>
  <cp:contentType/>
  <cp:contentStatus/>
</cp:coreProperties>
</file>