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RESNER" sheetId="2" r:id="rId2"/>
  </sheets>
  <definedNames/>
  <calcPr fullCalcOnLoad="1"/>
</workbook>
</file>

<file path=xl/sharedStrings.xml><?xml version="1.0" encoding="utf-8"?>
<sst xmlns="http://schemas.openxmlformats.org/spreadsheetml/2006/main" count="217" uniqueCount="143">
  <si>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</si>
  <si>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</si>
  <si>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</si>
  <si>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</si>
  <si>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</si>
  <si>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</si>
  <si>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</si>
  <si>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</si>
  <si>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</si>
  <si>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</si>
  <si>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</si>
  <si>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</si>
  <si>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</si>
  <si>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</si>
  <si>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</si>
  <si>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</si>
  <si>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</si>
  <si>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</si>
  <si>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</si>
  <si>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</si>
  <si>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</si>
  <si>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</si>
  <si>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</si>
  <si>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</si>
  <si>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</si>
  <si>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</si>
  <si>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</si>
  <si>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</si>
  <si>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</si>
  <si>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</si>
  <si>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</si>
  <si>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</si>
  <si>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</si>
  <si>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</si>
  <si>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</si>
  <si>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</si>
  <si>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</si>
  <si>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</si>
  <si>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</si>
  <si>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</si>
  <si>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</si>
  <si>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</si>
  <si>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</si>
  <si>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</si>
  <si>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</si>
  <si>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</si>
  <si>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</si>
  <si>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</si>
  <si>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</si>
  <si>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</si>
  <si>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</si>
  <si>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</si>
  <si>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</si>
  <si>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</si>
  <si>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</si>
  <si>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</si>
  <si>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</si>
  <si>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</si>
  <si>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</si>
  <si>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</si>
  <si>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</si>
  <si>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</si>
  <si>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</si>
  <si>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</si>
  <si>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</si>
  <si>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</si>
  <si>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</si>
  <si>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</si>
  <si>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</si>
  <si>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</si>
  <si>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</si>
  <si>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</si>
  <si>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</si>
  <si>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</si>
  <si>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</si>
  <si>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</si>
  <si>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</si>
  <si>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</si>
  <si>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</si>
  <si>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</si>
  <si>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</si>
  <si>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</si>
  <si>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</si>
  <si>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</si>
  <si>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</si>
  <si>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</si>
  <si>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</si>
  <si>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</si>
  <si>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</si>
  <si>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</si>
  <si>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</si>
  <si>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</si>
  <si>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</si>
  <si>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</si>
  <si>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</si>
  <si>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</si>
  <si>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</si>
  <si>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</si>
  <si>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</si>
  <si>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</si>
  <si>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</si>
  <si>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</si>
  <si>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</si>
  <si>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</si>
  <si>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</si>
  <si>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</si>
  <si>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</si>
  <si>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</si>
  <si>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</si>
  <si>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</si>
  <si>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</si>
  <si>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</si>
  <si>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</si>
  <si>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</si>
  <si>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</si>
  <si>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</si>
  <si>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</si>
  <si>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</si>
  <si>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ИЗВЕШТАЈ О РАДУ СУДА ЗА ПЕРИОД ОД 01.01.2017. ДО 31.12.2017. ГОДИНЕ</t>
  </si>
  <si>
    <t>Прекршајни суд у Прешеву</t>
  </si>
  <si>
    <t>НАЗИВ ПРЕКРШАЈНОГ СУДА</t>
  </si>
  <si>
    <t>Врста материје</t>
  </si>
  <si>
    <t>Укупан број нерешених предмета</t>
  </si>
  <si>
    <t>ТРАЈАЊЕ ПОСТУПКА</t>
  </si>
  <si>
    <t>До 3 месеца</t>
  </si>
  <si>
    <t>Од 3 месеца до 6 месеци</t>
  </si>
  <si>
    <t>Од 6 месеци до 12 месеци</t>
  </si>
  <si>
    <t>Преко 12 месеци</t>
  </si>
  <si>
    <t>ИПРЗ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</si>
  <si>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</si>
  <si>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</si>
  <si>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</si>
  <si>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</si>
  <si>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</si>
  <si>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ИЗВЕШТАЈ О БРОЈУ НЕРЕШЕНИХ ПРЕДМЕТА ЗА ПЕРИОД ОД 01.01.2017. ДО 31.12.2017. - ПРЕМА ДАТУМУ ПРИЈЕМА</t>
  </si>
  <si>
    <t>ИЗВЕШТАЈ О БРОЈУ РЕШЕНИХ ПРЕДМЕТА ЗА ПЕРИОД ОД 01.01.2017. ДО 31.12.2017. - ПРЕМА ДАТУМУ ПРИЈЕМА</t>
  </si>
  <si>
    <t>Застарелост на дан 31.12.2017.</t>
  </si>
  <si>
    <t>Укупно од 1-3</t>
  </si>
  <si>
    <t>Укупно од 1-4</t>
  </si>
  <si>
    <t>Укупно од 1-5</t>
  </si>
  <si>
    <t>Укупно од 6-7</t>
  </si>
  <si>
    <t>Укупно од 1-8</t>
  </si>
  <si>
    <t>Милица Ђорђевић Вељковћ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</si>
</sst>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8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58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31" fillId="0" borderId="0" xfId="58" applyProtection="1">
      <alignment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9" fillId="33" borderId="12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Border="1" applyAlignment="1" applyProtection="1">
      <alignment horizontal="center" vertical="center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3" fontId="9" fillId="0" borderId="0" xfId="58" applyNumberFormat="1" applyFont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Border="1" applyAlignment="1" applyProtection="1">
      <alignment horizontal="right" vertical="center"/>
      <protection locked="0"/>
    </xf>
    <xf numFmtId="3" fontId="10" fillId="33" borderId="12" xfId="58" applyNumberFormat="1" applyFont="1" applyFill="1" applyBorder="1" applyAlignment="1" applyProtection="1">
      <alignment horizontal="right" vertical="center"/>
      <protection/>
    </xf>
    <xf numFmtId="3" fontId="9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0" borderId="14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Fill="1" applyBorder="1" applyAlignment="1" applyProtection="1">
      <alignment horizontal="right" vertical="center"/>
      <protection locked="0"/>
    </xf>
    <xf numFmtId="3" fontId="9" fillId="33" borderId="12" xfId="58" applyNumberFormat="1" applyFont="1" applyFill="1" applyBorder="1" applyAlignment="1" applyProtection="1">
      <alignment horizontal="right" vertical="center"/>
      <protection/>
    </xf>
    <xf numFmtId="0" fontId="9" fillId="33" borderId="12" xfId="58" applyFont="1" applyFill="1" applyBorder="1" applyAlignment="1" applyProtection="1">
      <alignment horizontal="right" vertical="center"/>
      <protection/>
    </xf>
    <xf numFmtId="3" fontId="9" fillId="33" borderId="14" xfId="58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3" borderId="12" xfId="58" applyFont="1" applyFill="1" applyBorder="1" applyAlignment="1" applyProtection="1">
      <alignment horizontal="center" vertical="center"/>
      <protection/>
    </xf>
    <xf numFmtId="0" fontId="14" fillId="33" borderId="18" xfId="58" applyFont="1" applyFill="1" applyBorder="1" applyAlignment="1" applyProtection="1">
      <alignment horizontal="center" vertical="center"/>
      <protection/>
    </xf>
    <xf numFmtId="0" fontId="14" fillId="33" borderId="13" xfId="58" applyFont="1" applyFill="1" applyBorder="1" applyAlignment="1" applyProtection="1">
      <alignment horizontal="center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0" borderId="19" xfId="58" applyFont="1" applyBorder="1" applyAlignment="1" applyProtection="1">
      <alignment horizontal="center" vertical="center"/>
      <protection/>
    </xf>
    <xf numFmtId="0" fontId="14" fillId="0" borderId="12" xfId="58" applyFont="1" applyBorder="1" applyAlignment="1" applyProtection="1">
      <alignment horizontal="center" vertical="center"/>
      <protection/>
    </xf>
    <xf numFmtId="0" fontId="9" fillId="33" borderId="12" xfId="58" applyFont="1" applyFill="1" applyBorder="1" applyAlignment="1" applyProtection="1">
      <alignment horizontal="center" vertical="center" textRotation="90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46" sqref="D46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59" t="s">
        <v>105</v>
      </c>
      <c r="B1" s="59"/>
      <c r="C1" s="59"/>
      <c r="D1" s="59"/>
      <c r="E1" s="59"/>
      <c r="F1" s="59"/>
      <c r="G1" s="7"/>
      <c r="AA1" s="2">
        <f>""</f>
      </c>
    </row>
    <row r="2" spans="1:8" ht="18.75" thickBot="1">
      <c r="A2" s="60" t="s">
        <v>70</v>
      </c>
      <c r="B2" s="61"/>
      <c r="C2" s="62"/>
      <c r="D2" s="62"/>
      <c r="E2" s="62"/>
      <c r="F2" s="62"/>
      <c r="G2" s="62"/>
      <c r="H2" s="63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50" t="s">
        <v>5</v>
      </c>
      <c r="B5" s="50" t="s">
        <v>30</v>
      </c>
      <c r="C5" s="50"/>
      <c r="D5" s="50" t="s">
        <v>9</v>
      </c>
      <c r="E5" s="50" t="s">
        <v>27</v>
      </c>
      <c r="F5" s="50"/>
      <c r="G5" s="51"/>
      <c r="H5" s="50" t="s">
        <v>29</v>
      </c>
      <c r="I5" s="51"/>
      <c r="J5" s="50" t="s">
        <v>1</v>
      </c>
      <c r="K5" s="66" t="s">
        <v>24</v>
      </c>
      <c r="L5" s="50" t="s">
        <v>20</v>
      </c>
      <c r="M5" s="51"/>
      <c r="N5" s="51"/>
      <c r="O5" s="51"/>
      <c r="P5" s="51"/>
      <c r="Q5" s="51"/>
      <c r="R5" s="50" t="s">
        <v>0</v>
      </c>
      <c r="S5" s="50" t="s">
        <v>22</v>
      </c>
      <c r="T5" s="50"/>
      <c r="U5" s="51"/>
      <c r="V5" s="50" t="s">
        <v>19</v>
      </c>
      <c r="W5" s="51"/>
      <c r="X5" s="50" t="s">
        <v>17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"/>
      <c r="AK5" s="3"/>
      <c r="AL5" s="3"/>
      <c r="AM5" s="3"/>
    </row>
    <row r="6" spans="1:40" ht="21.75" customHeight="1">
      <c r="A6" s="57"/>
      <c r="B6" s="50" t="s">
        <v>89</v>
      </c>
      <c r="C6" s="50" t="s">
        <v>88</v>
      </c>
      <c r="D6" s="51"/>
      <c r="E6" s="50" t="s">
        <v>25</v>
      </c>
      <c r="F6" s="50" t="s">
        <v>98</v>
      </c>
      <c r="G6" s="50" t="s">
        <v>99</v>
      </c>
      <c r="H6" s="50" t="s">
        <v>25</v>
      </c>
      <c r="I6" s="50" t="s">
        <v>26</v>
      </c>
      <c r="J6" s="58"/>
      <c r="K6" s="67"/>
      <c r="L6" s="50" t="s">
        <v>7</v>
      </c>
      <c r="M6" s="50" t="s">
        <v>31</v>
      </c>
      <c r="N6" s="50" t="s">
        <v>13</v>
      </c>
      <c r="O6" s="50" t="s">
        <v>10</v>
      </c>
      <c r="P6" s="50" t="s">
        <v>98</v>
      </c>
      <c r="Q6" s="50" t="s">
        <v>99</v>
      </c>
      <c r="R6" s="51"/>
      <c r="S6" s="50" t="s">
        <v>28</v>
      </c>
      <c r="T6" s="50" t="s">
        <v>98</v>
      </c>
      <c r="U6" s="66" t="s">
        <v>99</v>
      </c>
      <c r="V6" s="50" t="s">
        <v>25</v>
      </c>
      <c r="W6" s="50" t="s">
        <v>100</v>
      </c>
      <c r="X6" s="50" t="s">
        <v>12</v>
      </c>
      <c r="Y6" s="50" t="s">
        <v>3</v>
      </c>
      <c r="Z6" s="51"/>
      <c r="AA6" s="50" t="s">
        <v>8</v>
      </c>
      <c r="AB6" s="51"/>
      <c r="AC6" s="50" t="s">
        <v>6</v>
      </c>
      <c r="AD6" s="51"/>
      <c r="AE6" s="50" t="s">
        <v>21</v>
      </c>
      <c r="AF6" s="51"/>
      <c r="AG6" s="50" t="s">
        <v>16</v>
      </c>
      <c r="AH6" s="50" t="s">
        <v>2</v>
      </c>
      <c r="AI6" s="22" t="s">
        <v>11</v>
      </c>
      <c r="AJ6" s="56" t="s">
        <v>15</v>
      </c>
      <c r="AK6" s="50" t="s">
        <v>14</v>
      </c>
      <c r="AL6" s="50" t="s">
        <v>23</v>
      </c>
      <c r="AM6" s="50" t="s">
        <v>101</v>
      </c>
      <c r="AN6" s="50" t="s">
        <v>102</v>
      </c>
    </row>
    <row r="7" spans="1:40" ht="62.25" customHeight="1">
      <c r="A7" s="57"/>
      <c r="B7" s="50"/>
      <c r="C7" s="50"/>
      <c r="D7" s="58"/>
      <c r="E7" s="58"/>
      <c r="F7" s="58"/>
      <c r="G7" s="50"/>
      <c r="H7" s="58"/>
      <c r="I7" s="58"/>
      <c r="J7" s="58"/>
      <c r="K7" s="68"/>
      <c r="L7" s="58"/>
      <c r="M7" s="58"/>
      <c r="N7" s="58"/>
      <c r="O7" s="58"/>
      <c r="P7" s="58"/>
      <c r="Q7" s="50"/>
      <c r="R7" s="58"/>
      <c r="S7" s="58"/>
      <c r="T7" s="58"/>
      <c r="U7" s="66"/>
      <c r="V7" s="58"/>
      <c r="W7" s="58"/>
      <c r="X7" s="51"/>
      <c r="Y7" s="22" t="s">
        <v>18</v>
      </c>
      <c r="Z7" s="22" t="s">
        <v>4</v>
      </c>
      <c r="AA7" s="22" t="s">
        <v>18</v>
      </c>
      <c r="AB7" s="22" t="s">
        <v>4</v>
      </c>
      <c r="AC7" s="22" t="s">
        <v>18</v>
      </c>
      <c r="AD7" s="23" t="s">
        <v>4</v>
      </c>
      <c r="AE7" s="22" t="s">
        <v>18</v>
      </c>
      <c r="AF7" s="22" t="s">
        <v>4</v>
      </c>
      <c r="AG7" s="58"/>
      <c r="AH7" s="51"/>
      <c r="AI7" s="22" t="s">
        <v>4</v>
      </c>
      <c r="AJ7" s="57"/>
      <c r="AK7" s="57"/>
      <c r="AL7" s="57"/>
      <c r="AM7" s="57"/>
      <c r="AN7" s="57"/>
    </row>
    <row r="8" spans="1:40" ht="19.5" customHeight="1">
      <c r="A8" s="69">
        <v>1</v>
      </c>
      <c r="B8" s="70" t="s">
        <v>78</v>
      </c>
      <c r="C8" s="16" t="s">
        <v>76</v>
      </c>
      <c r="D8" s="10">
        <v>11</v>
      </c>
      <c r="E8" s="10">
        <v>574</v>
      </c>
      <c r="F8" s="10"/>
      <c r="G8" s="10"/>
      <c r="H8" s="10">
        <v>508</v>
      </c>
      <c r="I8" s="10">
        <v>490</v>
      </c>
      <c r="J8" s="11">
        <f aca="true" t="shared" si="0" ref="J8:J46">IF((D8=0),"",((H8/D8)/11))</f>
        <v>4.198347107438017</v>
      </c>
      <c r="K8" s="15">
        <f aca="true" t="shared" si="1" ref="K8:K35">E8+H8</f>
        <v>1082</v>
      </c>
      <c r="L8" s="10">
        <v>472</v>
      </c>
      <c r="M8" s="10">
        <v>182</v>
      </c>
      <c r="N8" s="15">
        <f aca="true" t="shared" si="2" ref="N8:N35">L8+M8</f>
        <v>654</v>
      </c>
      <c r="O8" s="10"/>
      <c r="P8" s="10"/>
      <c r="Q8" s="10"/>
      <c r="R8" s="11">
        <f aca="true" t="shared" si="3" ref="R8:R46">IF((D8=0),"",((N8/D8)/11))</f>
        <v>5.404958677685951</v>
      </c>
      <c r="S8" s="10">
        <v>428</v>
      </c>
      <c r="T8" s="10"/>
      <c r="U8" s="10"/>
      <c r="V8" s="11">
        <f>IF((D8=0),"",(S8/D8))</f>
        <v>38.90909090909091</v>
      </c>
      <c r="W8" s="11">
        <f>IF((D8=0),"",(T8/D8))</f>
        <v>0</v>
      </c>
      <c r="X8" s="15">
        <f>Y8+AA8+AC8+AE8</f>
        <v>86</v>
      </c>
      <c r="Y8" s="10">
        <v>56</v>
      </c>
      <c r="Z8" s="11">
        <f aca="true" t="shared" si="4" ref="Z8:Z35">IF((X8=0),"",((Y8/X8)*100))</f>
        <v>65.11627906976744</v>
      </c>
      <c r="AA8" s="10">
        <v>12</v>
      </c>
      <c r="AB8" s="11">
        <f aca="true" t="shared" si="5" ref="AB8:AB35">IF((X8=0),"",((AA8/X8)*100))</f>
        <v>13.953488372093023</v>
      </c>
      <c r="AC8" s="10">
        <v>18</v>
      </c>
      <c r="AD8" s="11">
        <f aca="true" t="shared" si="6" ref="AD8:AD35">IF((X8=0),"",((AC8/X8)*100))</f>
        <v>20.930232558139537</v>
      </c>
      <c r="AE8" s="10"/>
      <c r="AF8" s="11">
        <f aca="true" t="shared" si="7" ref="AF8:AF34">IF((X8=0),"",((AE8/X8)*100))</f>
        <v>0</v>
      </c>
      <c r="AG8" s="11">
        <f aca="true" t="shared" si="8" ref="AG8:AG34">IF((H8=0),"",((N8/H8)*100))</f>
        <v>128.74015748031496</v>
      </c>
      <c r="AH8" s="11">
        <f aca="true" t="shared" si="9" ref="AH8:AH34">IF((K8=0),"",((N8/K8)*100))</f>
        <v>60.44362292051756</v>
      </c>
      <c r="AI8" s="11">
        <f aca="true" t="shared" si="10" ref="AI8:AI34">IF((N8=0),"",((((N8-AA8)-AC8)/N8)*100))</f>
        <v>95.41284403669725</v>
      </c>
      <c r="AJ8" s="20">
        <f aca="true" t="shared" si="11" ref="AJ8:AJ46">IF((H8=0),"",((S8*12)/H8))</f>
        <v>10.11023622047244</v>
      </c>
      <c r="AK8" s="20">
        <f aca="true" t="shared" si="12" ref="AK8:AK34">IF((L8=0),"",((L8/N8)*100))</f>
        <v>72.17125382262996</v>
      </c>
      <c r="AL8" s="20">
        <f aca="true" t="shared" si="13" ref="AL8:AL34">IF((M8=0),"",((M8/N8)*100))</f>
        <v>27.82874617737003</v>
      </c>
      <c r="AM8" s="20">
        <f>IF((N8=0),"",((Q8/N8)*100))</f>
        <v>0</v>
      </c>
      <c r="AN8" s="20">
        <f aca="true" t="shared" si="14" ref="AN8:AN46">IF((D8=0),"",((K8/D8/11)))</f>
        <v>8.942148760330578</v>
      </c>
    </row>
    <row r="9" spans="1:40" ht="19.5" customHeight="1">
      <c r="A9" s="69"/>
      <c r="B9" s="70"/>
      <c r="C9" s="16" t="s">
        <v>77</v>
      </c>
      <c r="D9" s="10">
        <v>11</v>
      </c>
      <c r="E9" s="10">
        <v>6</v>
      </c>
      <c r="F9" s="10"/>
      <c r="G9" s="10"/>
      <c r="H9" s="10">
        <v>17</v>
      </c>
      <c r="I9" s="10">
        <v>16</v>
      </c>
      <c r="J9" s="11">
        <f t="shared" si="0"/>
        <v>0.14049586776859505</v>
      </c>
      <c r="K9" s="15">
        <f t="shared" si="1"/>
        <v>23</v>
      </c>
      <c r="L9" s="10">
        <v>18</v>
      </c>
      <c r="M9" s="10"/>
      <c r="N9" s="15">
        <f t="shared" si="2"/>
        <v>18</v>
      </c>
      <c r="O9" s="10"/>
      <c r="P9" s="10"/>
      <c r="Q9" s="10"/>
      <c r="R9" s="11">
        <f t="shared" si="3"/>
        <v>0.1487603305785124</v>
      </c>
      <c r="S9" s="10">
        <v>5</v>
      </c>
      <c r="T9" s="10"/>
      <c r="U9" s="10"/>
      <c r="V9" s="11">
        <f aca="true" t="shared" si="15" ref="V9:V35">IF((D9=0),"",(S9/D9))</f>
        <v>0.45454545454545453</v>
      </c>
      <c r="W9" s="11">
        <f aca="true" t="shared" si="16" ref="W9:W35">IF((D9=0),"",(T9/D9))</f>
        <v>0</v>
      </c>
      <c r="X9" s="15">
        <f aca="true" t="shared" si="17" ref="X9:X27">Y9+AA9+AC9+AE9</f>
        <v>2</v>
      </c>
      <c r="Y9" s="10">
        <v>1</v>
      </c>
      <c r="Z9" s="11">
        <f t="shared" si="4"/>
        <v>50</v>
      </c>
      <c r="AA9" s="10"/>
      <c r="AB9" s="11">
        <f t="shared" si="5"/>
        <v>0</v>
      </c>
      <c r="AC9" s="10">
        <v>1</v>
      </c>
      <c r="AD9" s="11">
        <f t="shared" si="6"/>
        <v>50</v>
      </c>
      <c r="AE9" s="10"/>
      <c r="AF9" s="11">
        <f t="shared" si="7"/>
        <v>0</v>
      </c>
      <c r="AG9" s="11">
        <f t="shared" si="8"/>
        <v>105.88235294117648</v>
      </c>
      <c r="AH9" s="11">
        <f t="shared" si="9"/>
        <v>78.26086956521739</v>
      </c>
      <c r="AI9" s="11">
        <f t="shared" si="10"/>
        <v>94.44444444444444</v>
      </c>
      <c r="AJ9" s="20">
        <f t="shared" si="11"/>
        <v>3.5294117647058822</v>
      </c>
      <c r="AK9" s="20">
        <f t="shared" si="12"/>
        <v>100</v>
      </c>
      <c r="AL9" s="20">
        <f t="shared" si="13"/>
      </c>
      <c r="AM9" s="20">
        <f aca="true" t="shared" si="18" ref="AM9:AM34">IF((N9=0),"",((Q9/N9)*100))</f>
        <v>0</v>
      </c>
      <c r="AN9" s="20">
        <f t="shared" si="14"/>
        <v>0.19008264462809918</v>
      </c>
    </row>
    <row r="10" spans="1:40" ht="19.5" customHeight="1">
      <c r="A10" s="69">
        <v>2</v>
      </c>
      <c r="B10" s="70" t="s">
        <v>79</v>
      </c>
      <c r="C10" s="16" t="s">
        <v>76</v>
      </c>
      <c r="D10" s="10">
        <v>11</v>
      </c>
      <c r="E10" s="10">
        <v>2414</v>
      </c>
      <c r="F10" s="10"/>
      <c r="G10" s="10"/>
      <c r="H10" s="10">
        <v>5355</v>
      </c>
      <c r="I10" s="10">
        <v>5279</v>
      </c>
      <c r="J10" s="11">
        <f t="shared" si="0"/>
        <v>44.256198347107436</v>
      </c>
      <c r="K10" s="15">
        <f t="shared" si="1"/>
        <v>7769</v>
      </c>
      <c r="L10" s="10">
        <v>4801</v>
      </c>
      <c r="M10" s="10">
        <v>422</v>
      </c>
      <c r="N10" s="15">
        <f t="shared" si="2"/>
        <v>5223</v>
      </c>
      <c r="O10" s="10"/>
      <c r="P10" s="10"/>
      <c r="Q10" s="10"/>
      <c r="R10" s="11">
        <f t="shared" si="3"/>
        <v>43.16528925619835</v>
      </c>
      <c r="S10" s="10">
        <v>2546</v>
      </c>
      <c r="T10" s="10"/>
      <c r="U10" s="10"/>
      <c r="V10" s="11">
        <f t="shared" si="15"/>
        <v>231.45454545454547</v>
      </c>
      <c r="W10" s="11">
        <f t="shared" si="16"/>
        <v>0</v>
      </c>
      <c r="X10" s="15">
        <f t="shared" si="17"/>
        <v>373</v>
      </c>
      <c r="Y10" s="10">
        <v>266</v>
      </c>
      <c r="Z10" s="11">
        <f t="shared" si="4"/>
        <v>71.31367292225201</v>
      </c>
      <c r="AA10" s="10">
        <v>31</v>
      </c>
      <c r="AB10" s="11">
        <f t="shared" si="5"/>
        <v>8.310991957104557</v>
      </c>
      <c r="AC10" s="10">
        <v>76</v>
      </c>
      <c r="AD10" s="11">
        <f t="shared" si="6"/>
        <v>20.37533512064343</v>
      </c>
      <c r="AE10" s="10"/>
      <c r="AF10" s="11">
        <f t="shared" si="7"/>
        <v>0</v>
      </c>
      <c r="AG10" s="11">
        <f t="shared" si="8"/>
        <v>97.53501400560224</v>
      </c>
      <c r="AH10" s="11">
        <f t="shared" si="9"/>
        <v>67.22872956622474</v>
      </c>
      <c r="AI10" s="11">
        <f t="shared" si="10"/>
        <v>97.95136894505073</v>
      </c>
      <c r="AJ10" s="20">
        <f t="shared" si="11"/>
        <v>5.705322128851541</v>
      </c>
      <c r="AK10" s="20">
        <f t="shared" si="12"/>
        <v>91.9203522879571</v>
      </c>
      <c r="AL10" s="20">
        <f t="shared" si="13"/>
        <v>8.079647712042886</v>
      </c>
      <c r="AM10" s="20">
        <f t="shared" si="18"/>
        <v>0</v>
      </c>
      <c r="AN10" s="20">
        <f t="shared" si="14"/>
        <v>64.20661157024793</v>
      </c>
    </row>
    <row r="11" spans="1:40" ht="19.5" customHeight="1">
      <c r="A11" s="69"/>
      <c r="B11" s="70"/>
      <c r="C11" s="16" t="s">
        <v>77</v>
      </c>
      <c r="D11" s="10">
        <v>11</v>
      </c>
      <c r="E11" s="10">
        <v>31</v>
      </c>
      <c r="F11" s="10"/>
      <c r="G11" s="10"/>
      <c r="H11" s="10">
        <v>24</v>
      </c>
      <c r="I11" s="10">
        <v>24</v>
      </c>
      <c r="J11" s="11">
        <f t="shared" si="0"/>
        <v>0.1983471074380165</v>
      </c>
      <c r="K11" s="15">
        <f t="shared" si="1"/>
        <v>55</v>
      </c>
      <c r="L11" s="10">
        <v>35</v>
      </c>
      <c r="M11" s="10">
        <v>6</v>
      </c>
      <c r="N11" s="15">
        <f t="shared" si="2"/>
        <v>41</v>
      </c>
      <c r="O11" s="10"/>
      <c r="P11" s="10"/>
      <c r="Q11" s="10"/>
      <c r="R11" s="11">
        <f t="shared" si="3"/>
        <v>0.33884297520661155</v>
      </c>
      <c r="S11" s="10">
        <v>14</v>
      </c>
      <c r="T11" s="10"/>
      <c r="U11" s="10"/>
      <c r="V11" s="11">
        <f t="shared" si="15"/>
        <v>1.2727272727272727</v>
      </c>
      <c r="W11" s="11">
        <f t="shared" si="16"/>
        <v>0</v>
      </c>
      <c r="X11" s="15">
        <f t="shared" si="17"/>
        <v>2</v>
      </c>
      <c r="Y11" s="10">
        <v>2</v>
      </c>
      <c r="Z11" s="11">
        <f t="shared" si="4"/>
        <v>100</v>
      </c>
      <c r="AA11" s="10"/>
      <c r="AB11" s="11">
        <f t="shared" si="5"/>
        <v>0</v>
      </c>
      <c r="AC11" s="10"/>
      <c r="AD11" s="11">
        <f t="shared" si="6"/>
        <v>0</v>
      </c>
      <c r="AE11" s="10"/>
      <c r="AF11" s="11">
        <f t="shared" si="7"/>
        <v>0</v>
      </c>
      <c r="AG11" s="11">
        <f t="shared" si="8"/>
        <v>170.83333333333331</v>
      </c>
      <c r="AH11" s="11">
        <f t="shared" si="9"/>
        <v>74.54545454545455</v>
      </c>
      <c r="AI11" s="11">
        <f t="shared" si="10"/>
        <v>100</v>
      </c>
      <c r="AJ11" s="20">
        <f t="shared" si="11"/>
        <v>7</v>
      </c>
      <c r="AK11" s="20">
        <f t="shared" si="12"/>
        <v>85.36585365853658</v>
      </c>
      <c r="AL11" s="20">
        <f t="shared" si="13"/>
        <v>14.634146341463413</v>
      </c>
      <c r="AM11" s="20">
        <f t="shared" si="18"/>
        <v>0</v>
      </c>
      <c r="AN11" s="20">
        <f t="shared" si="14"/>
        <v>0.45454545454545453</v>
      </c>
    </row>
    <row r="12" spans="1:40" ht="19.5" customHeight="1">
      <c r="A12" s="69">
        <v>3</v>
      </c>
      <c r="B12" s="70" t="s">
        <v>80</v>
      </c>
      <c r="C12" s="16" t="s">
        <v>76</v>
      </c>
      <c r="D12" s="10">
        <v>11</v>
      </c>
      <c r="E12" s="10">
        <v>90</v>
      </c>
      <c r="F12" s="10"/>
      <c r="G12" s="10"/>
      <c r="H12" s="10">
        <v>218</v>
      </c>
      <c r="I12" s="10">
        <v>216</v>
      </c>
      <c r="J12" s="11">
        <f t="shared" si="0"/>
        <v>1.8016528925619832</v>
      </c>
      <c r="K12" s="15">
        <f t="shared" si="1"/>
        <v>308</v>
      </c>
      <c r="L12" s="10">
        <v>192</v>
      </c>
      <c r="M12" s="10">
        <v>34</v>
      </c>
      <c r="N12" s="15">
        <f t="shared" si="2"/>
        <v>226</v>
      </c>
      <c r="O12" s="10"/>
      <c r="P12" s="10"/>
      <c r="Q12" s="10"/>
      <c r="R12" s="11">
        <f t="shared" si="3"/>
        <v>1.8677685950413225</v>
      </c>
      <c r="S12" s="10">
        <v>82</v>
      </c>
      <c r="T12" s="10"/>
      <c r="U12" s="10"/>
      <c r="V12" s="11">
        <f t="shared" si="15"/>
        <v>7.454545454545454</v>
      </c>
      <c r="W12" s="11">
        <f t="shared" si="16"/>
        <v>0</v>
      </c>
      <c r="X12" s="15">
        <f t="shared" si="17"/>
        <v>12</v>
      </c>
      <c r="Y12" s="10">
        <v>7</v>
      </c>
      <c r="Z12" s="11">
        <f t="shared" si="4"/>
        <v>58.333333333333336</v>
      </c>
      <c r="AA12" s="10">
        <v>3</v>
      </c>
      <c r="AB12" s="11">
        <f t="shared" si="5"/>
        <v>25</v>
      </c>
      <c r="AC12" s="10">
        <v>2</v>
      </c>
      <c r="AD12" s="11">
        <f t="shared" si="6"/>
        <v>16.666666666666664</v>
      </c>
      <c r="AE12" s="10"/>
      <c r="AF12" s="11">
        <f t="shared" si="7"/>
        <v>0</v>
      </c>
      <c r="AG12" s="11">
        <f t="shared" si="8"/>
        <v>103.6697247706422</v>
      </c>
      <c r="AH12" s="11">
        <f t="shared" si="9"/>
        <v>73.37662337662337</v>
      </c>
      <c r="AI12" s="11">
        <f t="shared" si="10"/>
        <v>97.78761061946902</v>
      </c>
      <c r="AJ12" s="20">
        <f t="shared" si="11"/>
        <v>4.513761467889908</v>
      </c>
      <c r="AK12" s="20">
        <f t="shared" si="12"/>
        <v>84.95575221238938</v>
      </c>
      <c r="AL12" s="20">
        <f t="shared" si="13"/>
        <v>15.04424778761062</v>
      </c>
      <c r="AM12" s="20">
        <f t="shared" si="18"/>
        <v>0</v>
      </c>
      <c r="AN12" s="20">
        <f t="shared" si="14"/>
        <v>2.5454545454545454</v>
      </c>
    </row>
    <row r="13" spans="1:40" ht="19.5" customHeight="1">
      <c r="A13" s="69"/>
      <c r="B13" s="70"/>
      <c r="C13" s="16" t="s">
        <v>77</v>
      </c>
      <c r="D13" s="10">
        <v>11</v>
      </c>
      <c r="E13" s="10">
        <v>9</v>
      </c>
      <c r="F13" s="10"/>
      <c r="G13" s="10"/>
      <c r="H13" s="10">
        <v>8</v>
      </c>
      <c r="I13" s="10">
        <v>8</v>
      </c>
      <c r="J13" s="11">
        <f t="shared" si="0"/>
        <v>0.06611570247933884</v>
      </c>
      <c r="K13" s="15">
        <f t="shared" si="1"/>
        <v>17</v>
      </c>
      <c r="L13" s="10">
        <v>14</v>
      </c>
      <c r="M13" s="10"/>
      <c r="N13" s="15">
        <f t="shared" si="2"/>
        <v>14</v>
      </c>
      <c r="O13" s="10"/>
      <c r="P13" s="10"/>
      <c r="Q13" s="10"/>
      <c r="R13" s="11">
        <f t="shared" si="3"/>
        <v>0.11570247933884298</v>
      </c>
      <c r="S13" s="10">
        <v>3</v>
      </c>
      <c r="T13" s="10"/>
      <c r="U13" s="10"/>
      <c r="V13" s="11">
        <f t="shared" si="15"/>
        <v>0.2727272727272727</v>
      </c>
      <c r="W13" s="11">
        <f t="shared" si="16"/>
        <v>0</v>
      </c>
      <c r="X13" s="15">
        <f t="shared" si="17"/>
        <v>0</v>
      </c>
      <c r="Y13" s="10"/>
      <c r="Z13" s="11">
        <f t="shared" si="4"/>
      </c>
      <c r="AA13" s="10"/>
      <c r="AB13" s="11">
        <f t="shared" si="5"/>
      </c>
      <c r="AC13" s="10"/>
      <c r="AD13" s="11">
        <f t="shared" si="6"/>
      </c>
      <c r="AE13" s="10"/>
      <c r="AF13" s="11">
        <f t="shared" si="7"/>
      </c>
      <c r="AG13" s="11">
        <f t="shared" si="8"/>
        <v>175</v>
      </c>
      <c r="AH13" s="11">
        <f t="shared" si="9"/>
        <v>82.35294117647058</v>
      </c>
      <c r="AI13" s="11">
        <f t="shared" si="10"/>
        <v>100</v>
      </c>
      <c r="AJ13" s="20">
        <f t="shared" si="11"/>
        <v>4.5</v>
      </c>
      <c r="AK13" s="20">
        <f t="shared" si="12"/>
        <v>100</v>
      </c>
      <c r="AL13" s="20">
        <f t="shared" si="13"/>
      </c>
      <c r="AM13" s="20">
        <f t="shared" si="18"/>
        <v>0</v>
      </c>
      <c r="AN13" s="20">
        <f t="shared" si="14"/>
        <v>0.14049586776859505</v>
      </c>
    </row>
    <row r="14" spans="1:40" ht="19.5" customHeight="1">
      <c r="A14" s="69">
        <v>4</v>
      </c>
      <c r="B14" s="70" t="s">
        <v>81</v>
      </c>
      <c r="C14" s="16" t="s">
        <v>76</v>
      </c>
      <c r="D14" s="10">
        <v>11</v>
      </c>
      <c r="E14" s="10">
        <v>392</v>
      </c>
      <c r="F14" s="10"/>
      <c r="G14" s="10"/>
      <c r="H14" s="10">
        <v>518</v>
      </c>
      <c r="I14" s="10">
        <v>495</v>
      </c>
      <c r="J14" s="11">
        <f t="shared" si="0"/>
        <v>4.2809917355371905</v>
      </c>
      <c r="K14" s="15">
        <f t="shared" si="1"/>
        <v>910</v>
      </c>
      <c r="L14" s="10">
        <v>575</v>
      </c>
      <c r="M14" s="10">
        <v>151</v>
      </c>
      <c r="N14" s="15">
        <f t="shared" si="2"/>
        <v>726</v>
      </c>
      <c r="O14" s="10"/>
      <c r="P14" s="10"/>
      <c r="Q14" s="10"/>
      <c r="R14" s="11">
        <f t="shared" si="3"/>
        <v>6</v>
      </c>
      <c r="S14" s="10">
        <v>184</v>
      </c>
      <c r="T14" s="10"/>
      <c r="U14" s="10"/>
      <c r="V14" s="11">
        <f t="shared" si="15"/>
        <v>16.727272727272727</v>
      </c>
      <c r="W14" s="11">
        <f t="shared" si="16"/>
        <v>0</v>
      </c>
      <c r="X14" s="15">
        <f t="shared" si="17"/>
        <v>66</v>
      </c>
      <c r="Y14" s="10">
        <v>38</v>
      </c>
      <c r="Z14" s="11">
        <f t="shared" si="4"/>
        <v>57.57575757575758</v>
      </c>
      <c r="AA14" s="10">
        <v>5</v>
      </c>
      <c r="AB14" s="11">
        <f t="shared" si="5"/>
        <v>7.575757575757576</v>
      </c>
      <c r="AC14" s="10">
        <v>23</v>
      </c>
      <c r="AD14" s="11">
        <f t="shared" si="6"/>
        <v>34.84848484848485</v>
      </c>
      <c r="AE14" s="10"/>
      <c r="AF14" s="11">
        <f t="shared" si="7"/>
        <v>0</v>
      </c>
      <c r="AG14" s="11">
        <f t="shared" si="8"/>
        <v>140.15444015444015</v>
      </c>
      <c r="AH14" s="11">
        <f t="shared" si="9"/>
        <v>79.78021978021978</v>
      </c>
      <c r="AI14" s="11">
        <f t="shared" si="10"/>
        <v>96.14325068870524</v>
      </c>
      <c r="AJ14" s="20">
        <f t="shared" si="11"/>
        <v>4.262548262548263</v>
      </c>
      <c r="AK14" s="20">
        <f t="shared" si="12"/>
        <v>79.20110192837465</v>
      </c>
      <c r="AL14" s="20">
        <f t="shared" si="13"/>
        <v>20.798898071625345</v>
      </c>
      <c r="AM14" s="20">
        <f t="shared" si="18"/>
        <v>0</v>
      </c>
      <c r="AN14" s="20">
        <f t="shared" si="14"/>
        <v>7.520661157024794</v>
      </c>
    </row>
    <row r="15" spans="1:40" ht="19.5" customHeight="1">
      <c r="A15" s="69"/>
      <c r="B15" s="70"/>
      <c r="C15" s="16" t="s">
        <v>77</v>
      </c>
      <c r="D15" s="10"/>
      <c r="E15" s="10"/>
      <c r="F15" s="10"/>
      <c r="G15" s="10"/>
      <c r="H15" s="10"/>
      <c r="I15" s="10"/>
      <c r="J15" s="11">
        <f t="shared" si="0"/>
      </c>
      <c r="K15" s="15">
        <f t="shared" si="1"/>
        <v>0</v>
      </c>
      <c r="L15" s="10"/>
      <c r="M15" s="10"/>
      <c r="N15" s="15">
        <f t="shared" si="2"/>
        <v>0</v>
      </c>
      <c r="O15" s="10"/>
      <c r="P15" s="10"/>
      <c r="Q15" s="10"/>
      <c r="R15" s="11">
        <f t="shared" si="3"/>
      </c>
      <c r="S15" s="10"/>
      <c r="T15" s="10"/>
      <c r="U15" s="10"/>
      <c r="V15" s="11">
        <f t="shared" si="15"/>
      </c>
      <c r="W15" s="11">
        <f t="shared" si="16"/>
      </c>
      <c r="X15" s="15">
        <f t="shared" si="17"/>
        <v>0</v>
      </c>
      <c r="Y15" s="10"/>
      <c r="Z15" s="11">
        <f t="shared" si="4"/>
      </c>
      <c r="AA15" s="10"/>
      <c r="AB15" s="11">
        <f t="shared" si="5"/>
      </c>
      <c r="AC15" s="10"/>
      <c r="AD15" s="11">
        <f t="shared" si="6"/>
      </c>
      <c r="AE15" s="10"/>
      <c r="AF15" s="11">
        <f t="shared" si="7"/>
      </c>
      <c r="AG15" s="11">
        <f t="shared" si="8"/>
      </c>
      <c r="AH15" s="11">
        <f t="shared" si="9"/>
      </c>
      <c r="AI15" s="11">
        <f t="shared" si="10"/>
      </c>
      <c r="AJ15" s="20">
        <f t="shared" si="11"/>
      </c>
      <c r="AK15" s="20">
        <f t="shared" si="12"/>
      </c>
      <c r="AL15" s="20">
        <f t="shared" si="13"/>
      </c>
      <c r="AM15" s="20">
        <f t="shared" si="18"/>
      </c>
      <c r="AN15" s="20">
        <f t="shared" si="14"/>
      </c>
    </row>
    <row r="16" spans="1:40" ht="19.5" customHeight="1">
      <c r="A16" s="69">
        <v>5</v>
      </c>
      <c r="B16" s="70" t="s">
        <v>82</v>
      </c>
      <c r="C16" s="16" t="s">
        <v>76</v>
      </c>
      <c r="D16" s="10">
        <v>11</v>
      </c>
      <c r="E16" s="10">
        <v>184</v>
      </c>
      <c r="F16" s="10">
        <v>12</v>
      </c>
      <c r="G16" s="10">
        <v>16</v>
      </c>
      <c r="H16" s="10">
        <v>339</v>
      </c>
      <c r="I16" s="10">
        <v>326</v>
      </c>
      <c r="J16" s="11">
        <f t="shared" si="0"/>
        <v>2.8016528925619832</v>
      </c>
      <c r="K16" s="15">
        <f t="shared" si="1"/>
        <v>523</v>
      </c>
      <c r="L16" s="10">
        <v>289</v>
      </c>
      <c r="M16" s="10">
        <v>6</v>
      </c>
      <c r="N16" s="15">
        <f t="shared" si="2"/>
        <v>295</v>
      </c>
      <c r="O16" s="10"/>
      <c r="P16" s="10">
        <v>18</v>
      </c>
      <c r="Q16" s="10">
        <v>20</v>
      </c>
      <c r="R16" s="11">
        <f t="shared" si="3"/>
        <v>2.4380165289256195</v>
      </c>
      <c r="S16" s="10">
        <v>228</v>
      </c>
      <c r="T16" s="10">
        <v>10</v>
      </c>
      <c r="U16" s="10">
        <v>12</v>
      </c>
      <c r="V16" s="11">
        <f t="shared" si="15"/>
        <v>20.727272727272727</v>
      </c>
      <c r="W16" s="11">
        <f t="shared" si="16"/>
        <v>0.9090909090909091</v>
      </c>
      <c r="X16" s="15">
        <f t="shared" si="17"/>
        <v>51</v>
      </c>
      <c r="Y16" s="10">
        <v>35</v>
      </c>
      <c r="Z16" s="11">
        <f t="shared" si="4"/>
        <v>68.62745098039215</v>
      </c>
      <c r="AA16" s="10">
        <v>3</v>
      </c>
      <c r="AB16" s="11">
        <f t="shared" si="5"/>
        <v>5.88235294117647</v>
      </c>
      <c r="AC16" s="10">
        <v>13</v>
      </c>
      <c r="AD16" s="11">
        <f t="shared" si="6"/>
        <v>25.49019607843137</v>
      </c>
      <c r="AE16" s="10"/>
      <c r="AF16" s="11">
        <f t="shared" si="7"/>
        <v>0</v>
      </c>
      <c r="AG16" s="11">
        <f t="shared" si="8"/>
        <v>87.02064896755162</v>
      </c>
      <c r="AH16" s="11">
        <f t="shared" si="9"/>
        <v>56.40535372848948</v>
      </c>
      <c r="AI16" s="11">
        <f t="shared" si="10"/>
        <v>94.57627118644068</v>
      </c>
      <c r="AJ16" s="20">
        <f t="shared" si="11"/>
        <v>8.070796460176991</v>
      </c>
      <c r="AK16" s="20">
        <f t="shared" si="12"/>
        <v>97.96610169491525</v>
      </c>
      <c r="AL16" s="20">
        <f t="shared" si="13"/>
        <v>2.0338983050847457</v>
      </c>
      <c r="AM16" s="20">
        <f t="shared" si="18"/>
        <v>6.779661016949152</v>
      </c>
      <c r="AN16" s="20">
        <f t="shared" si="14"/>
        <v>4.322314049586777</v>
      </c>
    </row>
    <row r="17" spans="1:40" ht="19.5" customHeight="1">
      <c r="A17" s="69"/>
      <c r="B17" s="70"/>
      <c r="C17" s="16" t="s">
        <v>77</v>
      </c>
      <c r="D17" s="10"/>
      <c r="E17" s="10"/>
      <c r="F17" s="10"/>
      <c r="G17" s="10"/>
      <c r="H17" s="10"/>
      <c r="I17" s="10"/>
      <c r="J17" s="11">
        <f t="shared" si="0"/>
      </c>
      <c r="K17" s="15">
        <f t="shared" si="1"/>
        <v>0</v>
      </c>
      <c r="L17" s="10"/>
      <c r="M17" s="10"/>
      <c r="N17" s="15">
        <f t="shared" si="2"/>
        <v>0</v>
      </c>
      <c r="O17" s="10"/>
      <c r="P17" s="10"/>
      <c r="Q17" s="10"/>
      <c r="R17" s="11">
        <f t="shared" si="3"/>
      </c>
      <c r="S17" s="10"/>
      <c r="T17" s="10"/>
      <c r="U17" s="10"/>
      <c r="V17" s="11">
        <f t="shared" si="15"/>
      </c>
      <c r="W17" s="11">
        <f t="shared" si="16"/>
      </c>
      <c r="X17" s="15">
        <f t="shared" si="17"/>
        <v>0</v>
      </c>
      <c r="Y17" s="10"/>
      <c r="Z17" s="11">
        <f t="shared" si="4"/>
      </c>
      <c r="AA17" s="10"/>
      <c r="AB17" s="11">
        <f t="shared" si="5"/>
      </c>
      <c r="AC17" s="10"/>
      <c r="AD17" s="11">
        <f t="shared" si="6"/>
      </c>
      <c r="AE17" s="10"/>
      <c r="AF17" s="11">
        <f t="shared" si="7"/>
      </c>
      <c r="AG17" s="11">
        <f t="shared" si="8"/>
      </c>
      <c r="AH17" s="11">
        <f t="shared" si="9"/>
      </c>
      <c r="AI17" s="11">
        <f t="shared" si="10"/>
      </c>
      <c r="AJ17" s="20">
        <f t="shared" si="11"/>
      </c>
      <c r="AK17" s="20">
        <f t="shared" si="12"/>
      </c>
      <c r="AL17" s="20">
        <f t="shared" si="13"/>
      </c>
      <c r="AM17" s="20">
        <f t="shared" si="18"/>
      </c>
      <c r="AN17" s="20">
        <f t="shared" si="14"/>
      </c>
    </row>
    <row r="18" spans="1:40" ht="19.5" customHeight="1">
      <c r="A18" s="69">
        <v>6</v>
      </c>
      <c r="B18" s="70" t="s">
        <v>83</v>
      </c>
      <c r="C18" s="16" t="s">
        <v>76</v>
      </c>
      <c r="D18" s="10">
        <v>11</v>
      </c>
      <c r="E18" s="10">
        <v>3</v>
      </c>
      <c r="F18" s="10"/>
      <c r="G18" s="10"/>
      <c r="H18" s="10">
        <v>14</v>
      </c>
      <c r="I18" s="10">
        <v>14</v>
      </c>
      <c r="J18" s="11">
        <f t="shared" si="0"/>
        <v>0.11570247933884298</v>
      </c>
      <c r="K18" s="15">
        <f t="shared" si="1"/>
        <v>17</v>
      </c>
      <c r="L18" s="10">
        <v>9</v>
      </c>
      <c r="M18" s="10"/>
      <c r="N18" s="15">
        <f t="shared" si="2"/>
        <v>9</v>
      </c>
      <c r="O18" s="10"/>
      <c r="P18" s="10"/>
      <c r="Q18" s="10"/>
      <c r="R18" s="11">
        <f t="shared" si="3"/>
        <v>0.0743801652892562</v>
      </c>
      <c r="S18" s="10">
        <v>8</v>
      </c>
      <c r="T18" s="10"/>
      <c r="U18" s="10"/>
      <c r="V18" s="11">
        <f t="shared" si="15"/>
        <v>0.7272727272727273</v>
      </c>
      <c r="W18" s="11">
        <f t="shared" si="16"/>
        <v>0</v>
      </c>
      <c r="X18" s="15">
        <f t="shared" si="17"/>
        <v>1</v>
      </c>
      <c r="Y18" s="10">
        <v>1</v>
      </c>
      <c r="Z18" s="11">
        <f t="shared" si="4"/>
        <v>100</v>
      </c>
      <c r="AA18" s="10"/>
      <c r="AB18" s="11">
        <f t="shared" si="5"/>
        <v>0</v>
      </c>
      <c r="AC18" s="10"/>
      <c r="AD18" s="11">
        <f t="shared" si="6"/>
        <v>0</v>
      </c>
      <c r="AE18" s="10"/>
      <c r="AF18" s="11">
        <f t="shared" si="7"/>
        <v>0</v>
      </c>
      <c r="AG18" s="11">
        <f t="shared" si="8"/>
        <v>64.28571428571429</v>
      </c>
      <c r="AH18" s="11">
        <f t="shared" si="9"/>
        <v>52.94117647058824</v>
      </c>
      <c r="AI18" s="11">
        <f t="shared" si="10"/>
        <v>100</v>
      </c>
      <c r="AJ18" s="20">
        <f t="shared" si="11"/>
        <v>6.857142857142857</v>
      </c>
      <c r="AK18" s="20">
        <f t="shared" si="12"/>
        <v>100</v>
      </c>
      <c r="AL18" s="20">
        <f t="shared" si="13"/>
      </c>
      <c r="AM18" s="20">
        <f t="shared" si="18"/>
        <v>0</v>
      </c>
      <c r="AN18" s="20">
        <f t="shared" si="14"/>
        <v>0.14049586776859505</v>
      </c>
    </row>
    <row r="19" spans="1:40" ht="19.5" customHeight="1">
      <c r="A19" s="69"/>
      <c r="B19" s="70"/>
      <c r="C19" s="16" t="s">
        <v>77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1"/>
        <v>0</v>
      </c>
      <c r="L19" s="10"/>
      <c r="M19" s="10"/>
      <c r="N19" s="15">
        <f t="shared" si="2"/>
        <v>0</v>
      </c>
      <c r="O19" s="10"/>
      <c r="P19" s="10"/>
      <c r="Q19" s="10"/>
      <c r="R19" s="11">
        <f t="shared" si="3"/>
      </c>
      <c r="S19" s="10"/>
      <c r="T19" s="10"/>
      <c r="U19" s="10"/>
      <c r="V19" s="11">
        <f t="shared" si="15"/>
      </c>
      <c r="W19" s="11">
        <f t="shared" si="16"/>
      </c>
      <c r="X19" s="15">
        <f t="shared" si="17"/>
        <v>0</v>
      </c>
      <c r="Y19" s="10"/>
      <c r="Z19" s="11">
        <f t="shared" si="4"/>
      </c>
      <c r="AA19" s="10"/>
      <c r="AB19" s="11">
        <f t="shared" si="5"/>
      </c>
      <c r="AC19" s="10"/>
      <c r="AD19" s="11">
        <f t="shared" si="6"/>
      </c>
      <c r="AE19" s="10"/>
      <c r="AF19" s="11">
        <f t="shared" si="7"/>
      </c>
      <c r="AG19" s="11">
        <f t="shared" si="8"/>
      </c>
      <c r="AH19" s="11">
        <f t="shared" si="9"/>
      </c>
      <c r="AI19" s="11">
        <f t="shared" si="10"/>
      </c>
      <c r="AJ19" s="20">
        <f t="shared" si="11"/>
      </c>
      <c r="AK19" s="20">
        <f t="shared" si="12"/>
      </c>
      <c r="AL19" s="20">
        <f t="shared" si="13"/>
      </c>
      <c r="AM19" s="20">
        <f t="shared" si="18"/>
      </c>
      <c r="AN19" s="20">
        <f t="shared" si="14"/>
      </c>
    </row>
    <row r="20" spans="1:40" ht="19.5" customHeight="1">
      <c r="A20" s="69">
        <v>7</v>
      </c>
      <c r="B20" s="70" t="s">
        <v>84</v>
      </c>
      <c r="C20" s="16" t="s">
        <v>76</v>
      </c>
      <c r="D20" s="10">
        <v>11</v>
      </c>
      <c r="E20" s="10">
        <v>30</v>
      </c>
      <c r="F20" s="10"/>
      <c r="G20" s="10"/>
      <c r="H20" s="10">
        <v>12</v>
      </c>
      <c r="I20" s="10">
        <v>12</v>
      </c>
      <c r="J20" s="11">
        <f t="shared" si="0"/>
        <v>0.09917355371900825</v>
      </c>
      <c r="K20" s="15">
        <f t="shared" si="1"/>
        <v>42</v>
      </c>
      <c r="L20" s="10">
        <v>26</v>
      </c>
      <c r="M20" s="10">
        <v>11</v>
      </c>
      <c r="N20" s="15">
        <f t="shared" si="2"/>
        <v>37</v>
      </c>
      <c r="O20" s="10"/>
      <c r="P20" s="10"/>
      <c r="Q20" s="10"/>
      <c r="R20" s="11">
        <f t="shared" si="3"/>
        <v>0.3057851239669422</v>
      </c>
      <c r="S20" s="10">
        <v>5</v>
      </c>
      <c r="T20" s="10"/>
      <c r="U20" s="10"/>
      <c r="V20" s="11">
        <f t="shared" si="15"/>
        <v>0.45454545454545453</v>
      </c>
      <c r="W20" s="11">
        <f t="shared" si="16"/>
        <v>0</v>
      </c>
      <c r="X20" s="15">
        <f t="shared" si="17"/>
        <v>1</v>
      </c>
      <c r="Y20" s="10">
        <v>1</v>
      </c>
      <c r="Z20" s="11">
        <f t="shared" si="4"/>
        <v>100</v>
      </c>
      <c r="AA20" s="10"/>
      <c r="AB20" s="11">
        <f t="shared" si="5"/>
        <v>0</v>
      </c>
      <c r="AC20" s="10"/>
      <c r="AD20" s="11">
        <f t="shared" si="6"/>
        <v>0</v>
      </c>
      <c r="AE20" s="10"/>
      <c r="AF20" s="11">
        <f t="shared" si="7"/>
        <v>0</v>
      </c>
      <c r="AG20" s="11">
        <f t="shared" si="8"/>
        <v>308.33333333333337</v>
      </c>
      <c r="AH20" s="11">
        <f t="shared" si="9"/>
        <v>88.09523809523809</v>
      </c>
      <c r="AI20" s="11">
        <f t="shared" si="10"/>
        <v>100</v>
      </c>
      <c r="AJ20" s="20">
        <f t="shared" si="11"/>
        <v>5</v>
      </c>
      <c r="AK20" s="20">
        <f t="shared" si="12"/>
        <v>70.27027027027027</v>
      </c>
      <c r="AL20" s="20">
        <f t="shared" si="13"/>
        <v>29.72972972972973</v>
      </c>
      <c r="AM20" s="20">
        <f t="shared" si="18"/>
        <v>0</v>
      </c>
      <c r="AN20" s="20">
        <f t="shared" si="14"/>
        <v>0.34710743801652894</v>
      </c>
    </row>
    <row r="21" spans="1:40" ht="19.5" customHeight="1">
      <c r="A21" s="69"/>
      <c r="B21" s="70"/>
      <c r="C21" s="16" t="s">
        <v>77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1"/>
        <v>0</v>
      </c>
      <c r="L21" s="10"/>
      <c r="M21" s="10"/>
      <c r="N21" s="15">
        <f t="shared" si="2"/>
        <v>0</v>
      </c>
      <c r="O21" s="10"/>
      <c r="P21" s="10"/>
      <c r="Q21" s="10"/>
      <c r="R21" s="11">
        <f t="shared" si="3"/>
      </c>
      <c r="S21" s="10"/>
      <c r="T21" s="10"/>
      <c r="U21" s="10"/>
      <c r="V21" s="11">
        <f t="shared" si="15"/>
      </c>
      <c r="W21" s="11">
        <f t="shared" si="16"/>
      </c>
      <c r="X21" s="15">
        <f t="shared" si="17"/>
        <v>0</v>
      </c>
      <c r="Y21" s="10"/>
      <c r="Z21" s="11">
        <f t="shared" si="4"/>
      </c>
      <c r="AA21" s="10"/>
      <c r="AB21" s="11">
        <f t="shared" si="5"/>
      </c>
      <c r="AC21" s="10"/>
      <c r="AD21" s="11">
        <f t="shared" si="6"/>
      </c>
      <c r="AE21" s="10"/>
      <c r="AF21" s="11">
        <f t="shared" si="7"/>
      </c>
      <c r="AG21" s="11">
        <f t="shared" si="8"/>
      </c>
      <c r="AH21" s="11">
        <f t="shared" si="9"/>
      </c>
      <c r="AI21" s="11">
        <f t="shared" si="10"/>
      </c>
      <c r="AJ21" s="20">
        <f t="shared" si="11"/>
      </c>
      <c r="AK21" s="20">
        <f t="shared" si="12"/>
      </c>
      <c r="AL21" s="20">
        <f t="shared" si="13"/>
      </c>
      <c r="AM21" s="20">
        <f t="shared" si="18"/>
      </c>
      <c r="AN21" s="20">
        <f t="shared" si="14"/>
      </c>
    </row>
    <row r="22" spans="1:40" ht="19.5" customHeight="1">
      <c r="A22" s="69">
        <v>8</v>
      </c>
      <c r="B22" s="70" t="s">
        <v>85</v>
      </c>
      <c r="C22" s="16" t="s">
        <v>76</v>
      </c>
      <c r="D22" s="10">
        <v>11</v>
      </c>
      <c r="E22" s="10">
        <v>60</v>
      </c>
      <c r="F22" s="10"/>
      <c r="G22" s="10"/>
      <c r="H22" s="10">
        <v>24</v>
      </c>
      <c r="I22" s="10">
        <v>23</v>
      </c>
      <c r="J22" s="11">
        <f t="shared" si="0"/>
        <v>0.1983471074380165</v>
      </c>
      <c r="K22" s="15">
        <f t="shared" si="1"/>
        <v>84</v>
      </c>
      <c r="L22" s="10">
        <v>65</v>
      </c>
      <c r="M22" s="10"/>
      <c r="N22" s="15">
        <f t="shared" si="2"/>
        <v>65</v>
      </c>
      <c r="O22" s="10"/>
      <c r="P22" s="10"/>
      <c r="Q22" s="10"/>
      <c r="R22" s="11">
        <f t="shared" si="3"/>
        <v>0.5371900826446281</v>
      </c>
      <c r="S22" s="10">
        <v>19</v>
      </c>
      <c r="T22" s="10"/>
      <c r="U22" s="10"/>
      <c r="V22" s="11">
        <f t="shared" si="15"/>
        <v>1.7272727272727273</v>
      </c>
      <c r="W22" s="11">
        <f t="shared" si="16"/>
        <v>0</v>
      </c>
      <c r="X22" s="15">
        <f t="shared" si="17"/>
        <v>3</v>
      </c>
      <c r="Y22" s="10">
        <v>2</v>
      </c>
      <c r="Z22" s="11">
        <f t="shared" si="4"/>
        <v>66.66666666666666</v>
      </c>
      <c r="AA22" s="10"/>
      <c r="AB22" s="11">
        <f t="shared" si="5"/>
        <v>0</v>
      </c>
      <c r="AC22" s="10">
        <v>1</v>
      </c>
      <c r="AD22" s="11">
        <f t="shared" si="6"/>
        <v>33.33333333333333</v>
      </c>
      <c r="AE22" s="10"/>
      <c r="AF22" s="11">
        <f t="shared" si="7"/>
        <v>0</v>
      </c>
      <c r="AG22" s="11">
        <f t="shared" si="8"/>
        <v>270.83333333333337</v>
      </c>
      <c r="AH22" s="11">
        <f t="shared" si="9"/>
        <v>77.38095238095238</v>
      </c>
      <c r="AI22" s="11">
        <f t="shared" si="10"/>
        <v>98.46153846153847</v>
      </c>
      <c r="AJ22" s="20">
        <f t="shared" si="11"/>
        <v>9.5</v>
      </c>
      <c r="AK22" s="20">
        <f t="shared" si="12"/>
        <v>100</v>
      </c>
      <c r="AL22" s="20">
        <f t="shared" si="13"/>
      </c>
      <c r="AM22" s="20">
        <f t="shared" si="18"/>
        <v>0</v>
      </c>
      <c r="AN22" s="20">
        <f t="shared" si="14"/>
        <v>0.6942148760330579</v>
      </c>
    </row>
    <row r="23" spans="1:40" ht="19.5" customHeight="1">
      <c r="A23" s="69"/>
      <c r="B23" s="70"/>
      <c r="C23" s="16" t="s">
        <v>77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1"/>
        <v>0</v>
      </c>
      <c r="L23" s="10"/>
      <c r="M23" s="10"/>
      <c r="N23" s="15">
        <f t="shared" si="2"/>
        <v>0</v>
      </c>
      <c r="O23" s="10"/>
      <c r="P23" s="10"/>
      <c r="Q23" s="10"/>
      <c r="R23" s="11">
        <f t="shared" si="3"/>
      </c>
      <c r="S23" s="10"/>
      <c r="T23" s="10"/>
      <c r="U23" s="10"/>
      <c r="V23" s="11">
        <f t="shared" si="15"/>
      </c>
      <c r="W23" s="11">
        <f t="shared" si="16"/>
      </c>
      <c r="X23" s="15">
        <f t="shared" si="17"/>
        <v>0</v>
      </c>
      <c r="Y23" s="10"/>
      <c r="Z23" s="11">
        <f t="shared" si="4"/>
      </c>
      <c r="AA23" s="10"/>
      <c r="AB23" s="11">
        <f t="shared" si="5"/>
      </c>
      <c r="AC23" s="10"/>
      <c r="AD23" s="11">
        <f t="shared" si="6"/>
      </c>
      <c r="AE23" s="10"/>
      <c r="AF23" s="11">
        <f t="shared" si="7"/>
      </c>
      <c r="AG23" s="11">
        <f t="shared" si="8"/>
      </c>
      <c r="AH23" s="11">
        <f t="shared" si="9"/>
      </c>
      <c r="AI23" s="11">
        <f t="shared" si="10"/>
      </c>
      <c r="AJ23" s="20">
        <f t="shared" si="11"/>
      </c>
      <c r="AK23" s="20">
        <f t="shared" si="12"/>
      </c>
      <c r="AL23" s="20">
        <f t="shared" si="13"/>
      </c>
      <c r="AM23" s="20">
        <f t="shared" si="18"/>
      </c>
      <c r="AN23" s="20">
        <f t="shared" si="14"/>
      </c>
    </row>
    <row r="24" spans="1:40" ht="19.5" customHeight="1">
      <c r="A24" s="69">
        <v>9</v>
      </c>
      <c r="B24" s="70" t="s">
        <v>86</v>
      </c>
      <c r="C24" s="16" t="s">
        <v>76</v>
      </c>
      <c r="D24" s="10">
        <v>11</v>
      </c>
      <c r="E24" s="10">
        <v>48</v>
      </c>
      <c r="F24" s="10"/>
      <c r="G24" s="10"/>
      <c r="H24" s="10">
        <v>57</v>
      </c>
      <c r="I24" s="10">
        <v>57</v>
      </c>
      <c r="J24" s="11">
        <f t="shared" si="0"/>
        <v>0.47107438016528924</v>
      </c>
      <c r="K24" s="15">
        <f t="shared" si="1"/>
        <v>105</v>
      </c>
      <c r="L24" s="10">
        <v>72</v>
      </c>
      <c r="M24" s="10"/>
      <c r="N24" s="15">
        <f t="shared" si="2"/>
        <v>72</v>
      </c>
      <c r="O24" s="10"/>
      <c r="P24" s="10"/>
      <c r="Q24" s="10"/>
      <c r="R24" s="11">
        <f t="shared" si="3"/>
        <v>0.5950413223140496</v>
      </c>
      <c r="S24" s="10">
        <v>33</v>
      </c>
      <c r="T24" s="10"/>
      <c r="U24" s="10"/>
      <c r="V24" s="11">
        <f t="shared" si="15"/>
        <v>3</v>
      </c>
      <c r="W24" s="11">
        <f t="shared" si="16"/>
        <v>0</v>
      </c>
      <c r="X24" s="15">
        <f t="shared" si="17"/>
        <v>0</v>
      </c>
      <c r="Y24" s="10"/>
      <c r="Z24" s="11">
        <f t="shared" si="4"/>
      </c>
      <c r="AA24" s="10"/>
      <c r="AB24" s="11">
        <f t="shared" si="5"/>
      </c>
      <c r="AC24" s="10"/>
      <c r="AD24" s="11">
        <f t="shared" si="6"/>
      </c>
      <c r="AE24" s="10"/>
      <c r="AF24" s="11">
        <f t="shared" si="7"/>
      </c>
      <c r="AG24" s="11">
        <f t="shared" si="8"/>
        <v>126.3157894736842</v>
      </c>
      <c r="AH24" s="11">
        <f t="shared" si="9"/>
        <v>68.57142857142857</v>
      </c>
      <c r="AI24" s="11">
        <f t="shared" si="10"/>
        <v>100</v>
      </c>
      <c r="AJ24" s="20">
        <f t="shared" si="11"/>
        <v>6.947368421052632</v>
      </c>
      <c r="AK24" s="20">
        <f t="shared" si="12"/>
        <v>100</v>
      </c>
      <c r="AL24" s="20">
        <f t="shared" si="13"/>
      </c>
      <c r="AM24" s="20">
        <f t="shared" si="18"/>
        <v>0</v>
      </c>
      <c r="AN24" s="20">
        <f t="shared" si="14"/>
        <v>0.8677685950413223</v>
      </c>
    </row>
    <row r="25" spans="1:40" ht="19.5" customHeight="1">
      <c r="A25" s="69"/>
      <c r="B25" s="70"/>
      <c r="C25" s="16" t="s">
        <v>77</v>
      </c>
      <c r="D25" s="10">
        <v>11</v>
      </c>
      <c r="E25" s="10">
        <v>16</v>
      </c>
      <c r="F25" s="10"/>
      <c r="G25" s="10"/>
      <c r="H25" s="10">
        <v>18</v>
      </c>
      <c r="I25" s="10">
        <v>18</v>
      </c>
      <c r="J25" s="11">
        <f t="shared" si="0"/>
        <v>0.1487603305785124</v>
      </c>
      <c r="K25" s="15">
        <f t="shared" si="1"/>
        <v>34</v>
      </c>
      <c r="L25" s="10">
        <v>20</v>
      </c>
      <c r="M25" s="10"/>
      <c r="N25" s="15">
        <f t="shared" si="2"/>
        <v>20</v>
      </c>
      <c r="O25" s="10"/>
      <c r="P25" s="10"/>
      <c r="Q25" s="10"/>
      <c r="R25" s="11">
        <f t="shared" si="3"/>
        <v>0.1652892561983471</v>
      </c>
      <c r="S25" s="10">
        <v>14</v>
      </c>
      <c r="T25" s="10"/>
      <c r="U25" s="10"/>
      <c r="V25" s="11">
        <f t="shared" si="15"/>
        <v>1.2727272727272727</v>
      </c>
      <c r="W25" s="11">
        <f t="shared" si="16"/>
        <v>0</v>
      </c>
      <c r="X25" s="15">
        <f t="shared" si="17"/>
        <v>0</v>
      </c>
      <c r="Y25" s="10"/>
      <c r="Z25" s="11">
        <f t="shared" si="4"/>
      </c>
      <c r="AA25" s="10"/>
      <c r="AB25" s="11">
        <f t="shared" si="5"/>
      </c>
      <c r="AC25" s="10"/>
      <c r="AD25" s="11">
        <f t="shared" si="6"/>
      </c>
      <c r="AE25" s="10"/>
      <c r="AF25" s="11">
        <f t="shared" si="7"/>
      </c>
      <c r="AG25" s="11">
        <f t="shared" si="8"/>
        <v>111.11111111111111</v>
      </c>
      <c r="AH25" s="11">
        <f t="shared" si="9"/>
        <v>58.82352941176471</v>
      </c>
      <c r="AI25" s="11">
        <f t="shared" si="10"/>
        <v>100</v>
      </c>
      <c r="AJ25" s="20">
        <f t="shared" si="11"/>
        <v>9.333333333333334</v>
      </c>
      <c r="AK25" s="20">
        <f t="shared" si="12"/>
        <v>100</v>
      </c>
      <c r="AL25" s="20">
        <f t="shared" si="13"/>
      </c>
      <c r="AM25" s="20">
        <f t="shared" si="18"/>
        <v>0</v>
      </c>
      <c r="AN25" s="20">
        <f t="shared" si="14"/>
        <v>0.2809917355371901</v>
      </c>
    </row>
    <row r="26" spans="1:40" ht="19.5" customHeight="1">
      <c r="A26" s="69">
        <v>10</v>
      </c>
      <c r="B26" s="70" t="s">
        <v>87</v>
      </c>
      <c r="C26" s="16" t="s">
        <v>76</v>
      </c>
      <c r="D26" s="10"/>
      <c r="E26" s="10"/>
      <c r="F26" s="10"/>
      <c r="G26" s="10"/>
      <c r="H26" s="10"/>
      <c r="I26" s="10"/>
      <c r="J26" s="11">
        <f t="shared" si="0"/>
      </c>
      <c r="K26" s="15">
        <f t="shared" si="1"/>
        <v>0</v>
      </c>
      <c r="L26" s="10"/>
      <c r="M26" s="10"/>
      <c r="N26" s="15">
        <f t="shared" si="2"/>
        <v>0</v>
      </c>
      <c r="O26" s="10"/>
      <c r="P26" s="10"/>
      <c r="Q26" s="10"/>
      <c r="R26" s="11">
        <f t="shared" si="3"/>
      </c>
      <c r="S26" s="10"/>
      <c r="T26" s="10"/>
      <c r="U26" s="10"/>
      <c r="V26" s="11">
        <f t="shared" si="15"/>
      </c>
      <c r="W26" s="11">
        <f t="shared" si="16"/>
      </c>
      <c r="X26" s="15">
        <f t="shared" si="17"/>
        <v>0</v>
      </c>
      <c r="Y26" s="10"/>
      <c r="Z26" s="11">
        <f t="shared" si="4"/>
      </c>
      <c r="AA26" s="10"/>
      <c r="AB26" s="11">
        <f t="shared" si="5"/>
      </c>
      <c r="AC26" s="10"/>
      <c r="AD26" s="11">
        <f t="shared" si="6"/>
      </c>
      <c r="AE26" s="10"/>
      <c r="AF26" s="11">
        <f t="shared" si="7"/>
      </c>
      <c r="AG26" s="11">
        <f t="shared" si="8"/>
      </c>
      <c r="AH26" s="11">
        <f t="shared" si="9"/>
      </c>
      <c r="AI26" s="11">
        <f t="shared" si="10"/>
      </c>
      <c r="AJ26" s="20">
        <f t="shared" si="11"/>
      </c>
      <c r="AK26" s="20">
        <f t="shared" si="12"/>
      </c>
      <c r="AL26" s="20">
        <f t="shared" si="13"/>
      </c>
      <c r="AM26" s="20">
        <f t="shared" si="18"/>
      </c>
      <c r="AN26" s="20">
        <f t="shared" si="14"/>
      </c>
    </row>
    <row r="27" spans="1:40" ht="19.5" customHeight="1">
      <c r="A27" s="69"/>
      <c r="B27" s="70"/>
      <c r="C27" s="16" t="s">
        <v>77</v>
      </c>
      <c r="D27" s="10"/>
      <c r="E27" s="10"/>
      <c r="F27" s="10"/>
      <c r="G27" s="10"/>
      <c r="H27" s="10"/>
      <c r="I27" s="10"/>
      <c r="J27" s="11">
        <f t="shared" si="0"/>
      </c>
      <c r="K27" s="15">
        <f t="shared" si="1"/>
        <v>0</v>
      </c>
      <c r="L27" s="10"/>
      <c r="M27" s="10"/>
      <c r="N27" s="15">
        <f t="shared" si="2"/>
        <v>0</v>
      </c>
      <c r="O27" s="10"/>
      <c r="P27" s="10"/>
      <c r="Q27" s="10"/>
      <c r="R27" s="11">
        <f t="shared" si="3"/>
      </c>
      <c r="S27" s="10"/>
      <c r="T27" s="10"/>
      <c r="U27" s="10"/>
      <c r="V27" s="11">
        <f t="shared" si="15"/>
      </c>
      <c r="W27" s="11">
        <f t="shared" si="16"/>
      </c>
      <c r="X27" s="15">
        <f t="shared" si="17"/>
        <v>0</v>
      </c>
      <c r="Y27" s="10"/>
      <c r="Z27" s="11">
        <f t="shared" si="4"/>
      </c>
      <c r="AA27" s="10"/>
      <c r="AB27" s="11">
        <f t="shared" si="5"/>
      </c>
      <c r="AC27" s="10"/>
      <c r="AD27" s="11">
        <f t="shared" si="6"/>
      </c>
      <c r="AE27" s="10"/>
      <c r="AF27" s="11">
        <f t="shared" si="7"/>
      </c>
      <c r="AG27" s="11">
        <f t="shared" si="8"/>
      </c>
      <c r="AH27" s="11">
        <f t="shared" si="9"/>
      </c>
      <c r="AI27" s="11">
        <f t="shared" si="10"/>
      </c>
      <c r="AJ27" s="20">
        <f t="shared" si="11"/>
      </c>
      <c r="AK27" s="20">
        <f t="shared" si="12"/>
      </c>
      <c r="AL27" s="20">
        <f t="shared" si="13"/>
      </c>
      <c r="AM27" s="20">
        <f t="shared" si="18"/>
      </c>
      <c r="AN27" s="20">
        <f t="shared" si="14"/>
      </c>
    </row>
    <row r="28" spans="1:40" s="6" customFormat="1" ht="19.5" customHeight="1">
      <c r="A28" s="53" t="s">
        <v>90</v>
      </c>
      <c r="B28" s="53"/>
      <c r="C28" s="17" t="s">
        <v>76</v>
      </c>
      <c r="D28" s="18">
        <v>11</v>
      </c>
      <c r="E28" s="12">
        <f>SUM(E8,E10,E12,E14,E16,E18,E20,E22,E24,E26)</f>
        <v>3795</v>
      </c>
      <c r="F28" s="12">
        <f>SUM(F8,F10,F12,F14,F16,F18,F20,F22,F24,F26)</f>
        <v>12</v>
      </c>
      <c r="G28" s="12">
        <f aca="true" t="shared" si="19" ref="G28:I29">SUM(G8,G10,G12,G14,G16,G18,G20,G22,G24,G26)</f>
        <v>16</v>
      </c>
      <c r="H28" s="12">
        <f t="shared" si="19"/>
        <v>7045</v>
      </c>
      <c r="I28" s="12">
        <f t="shared" si="19"/>
        <v>6912</v>
      </c>
      <c r="J28" s="14">
        <f t="shared" si="0"/>
        <v>58.223140495867774</v>
      </c>
      <c r="K28" s="12">
        <f t="shared" si="1"/>
        <v>10840</v>
      </c>
      <c r="L28" s="12">
        <f>SUM(L8,L10,L12,L14,L16,L18,L20,L22,L24,L26)</f>
        <v>6501</v>
      </c>
      <c r="M28" s="12">
        <f>SUM(M8,M10,M12,M14,M16,M18,M20,M22,M24,M26)</f>
        <v>806</v>
      </c>
      <c r="N28" s="12">
        <f t="shared" si="2"/>
        <v>7307</v>
      </c>
      <c r="O28" s="12">
        <f aca="true" t="shared" si="20" ref="O28:Q29">SUM(O8,O10,O12,O14,O16,O18,O20,O22,O24,O26)</f>
        <v>0</v>
      </c>
      <c r="P28" s="12">
        <f t="shared" si="20"/>
        <v>18</v>
      </c>
      <c r="Q28" s="12">
        <f t="shared" si="20"/>
        <v>20</v>
      </c>
      <c r="R28" s="14">
        <f t="shared" si="3"/>
        <v>60.388429752066116</v>
      </c>
      <c r="S28" s="12">
        <f aca="true" t="shared" si="21" ref="S28:U29">SUM(S8,S10,S12,S14,S16,S18,S20,S22,S24,S26)</f>
        <v>3533</v>
      </c>
      <c r="T28" s="12">
        <f t="shared" si="21"/>
        <v>10</v>
      </c>
      <c r="U28" s="12">
        <f t="shared" si="21"/>
        <v>12</v>
      </c>
      <c r="V28" s="14">
        <f t="shared" si="15"/>
        <v>321.1818181818182</v>
      </c>
      <c r="W28" s="14">
        <f t="shared" si="16"/>
        <v>0.9090909090909091</v>
      </c>
      <c r="X28" s="12">
        <f>SUM(X8,X10,X12,X14,X16,X18,X20,X22,X24,X26)</f>
        <v>593</v>
      </c>
      <c r="Y28" s="12">
        <f>SUM(Y8,Y10,Y12,Y14,Y16,Y18,Y20,Y22,Y24,Y26)</f>
        <v>406</v>
      </c>
      <c r="Z28" s="14">
        <f t="shared" si="4"/>
        <v>68.46543001686341</v>
      </c>
      <c r="AA28" s="12">
        <f>SUM(AA8,AA10,AA12,AA14,AA16,AA18,AA20,AA22,AA24,AA26)</f>
        <v>54</v>
      </c>
      <c r="AB28" s="14">
        <f t="shared" si="5"/>
        <v>9.106239460370995</v>
      </c>
      <c r="AC28" s="12">
        <f>SUM(AC8,AC10,AC12,AC14,AC16,AC18,AC20,AC22,AC24,AC26)</f>
        <v>133</v>
      </c>
      <c r="AD28" s="14">
        <f t="shared" si="6"/>
        <v>22.4283305227656</v>
      </c>
      <c r="AE28" s="12">
        <f>SUM(AE8,AE10,AE12,AE14,AE16,AE18,AE20,AE22,AE24,AE26)</f>
        <v>0</v>
      </c>
      <c r="AF28" s="14">
        <f t="shared" si="7"/>
        <v>0</v>
      </c>
      <c r="AG28" s="14">
        <f t="shared" si="8"/>
        <v>103.71894960965224</v>
      </c>
      <c r="AH28" s="14">
        <f t="shared" si="9"/>
        <v>67.40774907749078</v>
      </c>
      <c r="AI28" s="14">
        <f t="shared" si="10"/>
        <v>97.44081018201724</v>
      </c>
      <c r="AJ28" s="21">
        <f t="shared" si="11"/>
        <v>6.017885024840313</v>
      </c>
      <c r="AK28" s="21">
        <f t="shared" si="12"/>
        <v>88.96948131928288</v>
      </c>
      <c r="AL28" s="21">
        <f t="shared" si="13"/>
        <v>11.03051868071712</v>
      </c>
      <c r="AM28" s="21">
        <f t="shared" si="18"/>
        <v>0.2737101409607226</v>
      </c>
      <c r="AN28" s="21">
        <f t="shared" si="14"/>
        <v>89.58677685950414</v>
      </c>
    </row>
    <row r="29" spans="1:40" s="6" customFormat="1" ht="19.5" customHeight="1">
      <c r="A29" s="53"/>
      <c r="B29" s="53"/>
      <c r="C29" s="17" t="s">
        <v>77</v>
      </c>
      <c r="D29" s="18">
        <v>11</v>
      </c>
      <c r="E29" s="12">
        <f>SUM(E9,E11,E13,E15,E17,E19,E21,E23,E25,E27)</f>
        <v>62</v>
      </c>
      <c r="F29" s="12">
        <f>SUM(F9,F11,F13,F15,F17,F19,F21,F23,F25,F27)</f>
        <v>0</v>
      </c>
      <c r="G29" s="12">
        <f t="shared" si="19"/>
        <v>0</v>
      </c>
      <c r="H29" s="12">
        <f t="shared" si="19"/>
        <v>67</v>
      </c>
      <c r="I29" s="12">
        <f t="shared" si="19"/>
        <v>66</v>
      </c>
      <c r="J29" s="14">
        <f t="shared" si="0"/>
        <v>0.5537190082644629</v>
      </c>
      <c r="K29" s="12">
        <f t="shared" si="1"/>
        <v>129</v>
      </c>
      <c r="L29" s="12">
        <f>SUM(L9,L11,L13,L15,L17,L19,L21,L23,L25,L27)</f>
        <v>87</v>
      </c>
      <c r="M29" s="12">
        <f>SUM(M9,M11,M13,M15,M17,M19,M21,M23,M25,M27)</f>
        <v>6</v>
      </c>
      <c r="N29" s="12">
        <f t="shared" si="2"/>
        <v>93</v>
      </c>
      <c r="O29" s="12">
        <f t="shared" si="20"/>
        <v>0</v>
      </c>
      <c r="P29" s="12">
        <f t="shared" si="20"/>
        <v>0</v>
      </c>
      <c r="Q29" s="12">
        <f t="shared" si="20"/>
        <v>0</v>
      </c>
      <c r="R29" s="14">
        <f t="shared" si="3"/>
        <v>0.768595041322314</v>
      </c>
      <c r="S29" s="12">
        <f t="shared" si="21"/>
        <v>36</v>
      </c>
      <c r="T29" s="12">
        <f t="shared" si="21"/>
        <v>0</v>
      </c>
      <c r="U29" s="12">
        <f t="shared" si="21"/>
        <v>0</v>
      </c>
      <c r="V29" s="14">
        <f t="shared" si="15"/>
        <v>3.272727272727273</v>
      </c>
      <c r="W29" s="14">
        <f t="shared" si="16"/>
        <v>0</v>
      </c>
      <c r="X29" s="12">
        <f>SUM(X9,X11,X13,X15,X17,X19,X21,X23,X25,X27)</f>
        <v>4</v>
      </c>
      <c r="Y29" s="12">
        <f>SUM(Y9,Y11,Y13,Y15,Y17,Y19,Y21,Y23,Y25,Y27)</f>
        <v>3</v>
      </c>
      <c r="Z29" s="14">
        <f t="shared" si="4"/>
        <v>75</v>
      </c>
      <c r="AA29" s="12">
        <f>SUM(AA9,AA11,AA13,AA15,AA17,AA19,AA21,AA23,AA25,AA27)</f>
        <v>0</v>
      </c>
      <c r="AB29" s="14">
        <f t="shared" si="5"/>
        <v>0</v>
      </c>
      <c r="AC29" s="12">
        <f>SUM(AC9,AC11,AC13,AC15,AC17,AC19,AC21,AC23,AC25,AC27)</f>
        <v>1</v>
      </c>
      <c r="AD29" s="14">
        <f t="shared" si="6"/>
        <v>25</v>
      </c>
      <c r="AE29" s="12">
        <f>SUM(AE9,AE11,AE13,AE15,AE17,AE19,AE21,AE23,AE25,AE27)</f>
        <v>0</v>
      </c>
      <c r="AF29" s="14">
        <f t="shared" si="7"/>
        <v>0</v>
      </c>
      <c r="AG29" s="14">
        <f t="shared" si="8"/>
        <v>138.80597014925374</v>
      </c>
      <c r="AH29" s="14">
        <f t="shared" si="9"/>
        <v>72.09302325581395</v>
      </c>
      <c r="AI29" s="14">
        <f t="shared" si="10"/>
        <v>98.9247311827957</v>
      </c>
      <c r="AJ29" s="21">
        <f t="shared" si="11"/>
        <v>6.447761194029851</v>
      </c>
      <c r="AK29" s="21">
        <f t="shared" si="12"/>
        <v>93.54838709677419</v>
      </c>
      <c r="AL29" s="21">
        <f t="shared" si="13"/>
        <v>6.451612903225806</v>
      </c>
      <c r="AM29" s="21">
        <f t="shared" si="18"/>
        <v>0</v>
      </c>
      <c r="AN29" s="21">
        <f t="shared" si="14"/>
        <v>1.0661157024793388</v>
      </c>
    </row>
    <row r="30" spans="1:40" ht="19.5" customHeight="1">
      <c r="A30" s="13">
        <v>11</v>
      </c>
      <c r="B30" s="55" t="s">
        <v>92</v>
      </c>
      <c r="C30" s="55"/>
      <c r="D30" s="19"/>
      <c r="E30" s="10"/>
      <c r="F30" s="10"/>
      <c r="G30" s="10"/>
      <c r="H30" s="10"/>
      <c r="I30" s="10"/>
      <c r="J30" s="11">
        <f t="shared" si="0"/>
      </c>
      <c r="K30" s="15">
        <f t="shared" si="1"/>
        <v>0</v>
      </c>
      <c r="L30" s="10"/>
      <c r="M30" s="10"/>
      <c r="N30" s="15">
        <f t="shared" si="2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15"/>
      </c>
      <c r="W30" s="11">
        <f t="shared" si="16"/>
      </c>
      <c r="X30" s="15">
        <f>Y30+AA30+AC30+AE30</f>
        <v>0</v>
      </c>
      <c r="Y30" s="10"/>
      <c r="Z30" s="11">
        <f t="shared" si="4"/>
      </c>
      <c r="AA30" s="10"/>
      <c r="AB30" s="11">
        <f t="shared" si="5"/>
      </c>
      <c r="AC30" s="10"/>
      <c r="AD30" s="11">
        <f t="shared" si="6"/>
      </c>
      <c r="AE30" s="10"/>
      <c r="AF30" s="11">
        <f t="shared" si="7"/>
      </c>
      <c r="AG30" s="11">
        <f t="shared" si="8"/>
      </c>
      <c r="AH30" s="11">
        <f t="shared" si="9"/>
      </c>
      <c r="AI30" s="11">
        <f t="shared" si="10"/>
      </c>
      <c r="AJ30" s="20">
        <f t="shared" si="11"/>
      </c>
      <c r="AK30" s="20">
        <f t="shared" si="12"/>
      </c>
      <c r="AL30" s="20">
        <f t="shared" si="13"/>
      </c>
      <c r="AM30" s="20">
        <f t="shared" si="18"/>
      </c>
      <c r="AN30" s="20">
        <f t="shared" si="14"/>
      </c>
    </row>
    <row r="31" spans="1:40" s="6" customFormat="1" ht="19.5" customHeight="1">
      <c r="A31" s="71" t="s">
        <v>91</v>
      </c>
      <c r="B31" s="71"/>
      <c r="C31" s="72"/>
      <c r="D31" s="18">
        <v>11</v>
      </c>
      <c r="E31" s="12">
        <f>SUM(E28:E30)</f>
        <v>3857</v>
      </c>
      <c r="F31" s="12">
        <f>SUM(F28:F30)</f>
        <v>12</v>
      </c>
      <c r="G31" s="12">
        <f>SUM(G28:G30)</f>
        <v>16</v>
      </c>
      <c r="H31" s="12">
        <f>SUM(H28:H30)</f>
        <v>7112</v>
      </c>
      <c r="I31" s="12">
        <f>SUM(I28:I30)</f>
        <v>6978</v>
      </c>
      <c r="J31" s="14">
        <f t="shared" si="0"/>
        <v>58.776859504132226</v>
      </c>
      <c r="K31" s="12">
        <f t="shared" si="1"/>
        <v>10969</v>
      </c>
      <c r="L31" s="12">
        <f>SUM(L28:L30)</f>
        <v>6588</v>
      </c>
      <c r="M31" s="12">
        <f>SUM(M28:M30)</f>
        <v>812</v>
      </c>
      <c r="N31" s="12">
        <f t="shared" si="2"/>
        <v>7400</v>
      </c>
      <c r="O31" s="12">
        <f>SUM(O28:O30)</f>
        <v>0</v>
      </c>
      <c r="P31" s="12">
        <f>SUM(P28:P30)</f>
        <v>18</v>
      </c>
      <c r="Q31" s="12">
        <f>SUM(Q28:Q30)</f>
        <v>20</v>
      </c>
      <c r="R31" s="14">
        <f t="shared" si="3"/>
        <v>61.15702479338843</v>
      </c>
      <c r="S31" s="12">
        <f>SUM(S28:S30)</f>
        <v>3569</v>
      </c>
      <c r="T31" s="12">
        <f>SUM(T28:T30)</f>
        <v>10</v>
      </c>
      <c r="U31" s="12">
        <f>SUM(U28:U30)</f>
        <v>12</v>
      </c>
      <c r="V31" s="14">
        <f t="shared" si="15"/>
        <v>324.45454545454544</v>
      </c>
      <c r="W31" s="14">
        <f t="shared" si="16"/>
        <v>0.9090909090909091</v>
      </c>
      <c r="X31" s="12">
        <f>SUM(X28:X30)</f>
        <v>597</v>
      </c>
      <c r="Y31" s="12">
        <f>SUM(Y28:Y30)</f>
        <v>409</v>
      </c>
      <c r="Z31" s="14">
        <f t="shared" si="4"/>
        <v>68.50921273031825</v>
      </c>
      <c r="AA31" s="12">
        <f>SUM(AA28:AA30)</f>
        <v>54</v>
      </c>
      <c r="AB31" s="14">
        <f t="shared" si="5"/>
        <v>9.045226130653267</v>
      </c>
      <c r="AC31" s="12">
        <f>SUM(AC28:AC30)</f>
        <v>134</v>
      </c>
      <c r="AD31" s="14">
        <f t="shared" si="6"/>
        <v>22.445561139028474</v>
      </c>
      <c r="AE31" s="12">
        <f>SUM(AE28:AE30)</f>
        <v>0</v>
      </c>
      <c r="AF31" s="14">
        <f t="shared" si="7"/>
        <v>0</v>
      </c>
      <c r="AG31" s="14">
        <f t="shared" si="8"/>
        <v>104.04949381327333</v>
      </c>
      <c r="AH31" s="14">
        <f t="shared" si="9"/>
        <v>67.46284984957607</v>
      </c>
      <c r="AI31" s="14">
        <f t="shared" si="10"/>
        <v>97.45945945945947</v>
      </c>
      <c r="AJ31" s="21">
        <f t="shared" si="11"/>
        <v>6.021934758155231</v>
      </c>
      <c r="AK31" s="21">
        <f t="shared" si="12"/>
        <v>89.02702702702703</v>
      </c>
      <c r="AL31" s="21">
        <f t="shared" si="13"/>
        <v>10.972972972972974</v>
      </c>
      <c r="AM31" s="21">
        <f t="shared" si="18"/>
        <v>0.2702702702702703</v>
      </c>
      <c r="AN31" s="21">
        <f t="shared" si="14"/>
        <v>90.65289256198346</v>
      </c>
    </row>
    <row r="32" spans="1:40" ht="19.5" customHeight="1">
      <c r="A32" s="13">
        <v>12</v>
      </c>
      <c r="B32" s="55" t="s">
        <v>94</v>
      </c>
      <c r="C32" s="55"/>
      <c r="D32" s="19">
        <v>11</v>
      </c>
      <c r="E32" s="10">
        <v>543</v>
      </c>
      <c r="F32" s="10"/>
      <c r="G32" s="10"/>
      <c r="H32" s="10">
        <v>2027</v>
      </c>
      <c r="I32" s="10">
        <v>2027</v>
      </c>
      <c r="J32" s="11">
        <f t="shared" si="0"/>
        <v>16.75206611570248</v>
      </c>
      <c r="K32" s="15">
        <f t="shared" si="1"/>
        <v>2570</v>
      </c>
      <c r="L32" s="10"/>
      <c r="M32" s="10">
        <v>2139</v>
      </c>
      <c r="N32" s="15">
        <f t="shared" si="2"/>
        <v>2139</v>
      </c>
      <c r="O32" s="10"/>
      <c r="P32" s="10"/>
      <c r="Q32" s="10"/>
      <c r="R32" s="11">
        <f t="shared" si="3"/>
        <v>17.677685950413224</v>
      </c>
      <c r="S32" s="10">
        <v>431</v>
      </c>
      <c r="T32" s="10"/>
      <c r="U32" s="10"/>
      <c r="V32" s="11">
        <f t="shared" si="15"/>
        <v>39.18181818181818</v>
      </c>
      <c r="W32" s="11">
        <f t="shared" si="16"/>
        <v>0</v>
      </c>
      <c r="X32" s="15">
        <f>Y32+AA32+AC32+AE32</f>
        <v>0</v>
      </c>
      <c r="Y32" s="10"/>
      <c r="Z32" s="11">
        <f t="shared" si="4"/>
      </c>
      <c r="AA32" s="10"/>
      <c r="AB32" s="11">
        <f t="shared" si="5"/>
      </c>
      <c r="AC32" s="10"/>
      <c r="AD32" s="11">
        <f t="shared" si="6"/>
      </c>
      <c r="AE32" s="10"/>
      <c r="AF32" s="11">
        <f t="shared" si="7"/>
      </c>
      <c r="AG32" s="11">
        <f t="shared" si="8"/>
        <v>105.52540700542674</v>
      </c>
      <c r="AH32" s="11">
        <f t="shared" si="9"/>
        <v>83.22957198443581</v>
      </c>
      <c r="AI32" s="11">
        <f t="shared" si="10"/>
        <v>100</v>
      </c>
      <c r="AJ32" s="20">
        <f t="shared" si="11"/>
        <v>2.5515540207202765</v>
      </c>
      <c r="AK32" s="20">
        <f t="shared" si="12"/>
      </c>
      <c r="AL32" s="20">
        <f t="shared" si="13"/>
        <v>100</v>
      </c>
      <c r="AM32" s="20">
        <f t="shared" si="18"/>
        <v>0</v>
      </c>
      <c r="AN32" s="20">
        <f t="shared" si="14"/>
        <v>21.2396694214876</v>
      </c>
    </row>
    <row r="33" spans="1:40" s="6" customFormat="1" ht="19.5" customHeight="1">
      <c r="A33" s="71" t="s">
        <v>93</v>
      </c>
      <c r="B33" s="71"/>
      <c r="C33" s="72"/>
      <c r="D33" s="18">
        <v>11</v>
      </c>
      <c r="E33" s="12">
        <f>SUM(E31:E32)</f>
        <v>4400</v>
      </c>
      <c r="F33" s="12">
        <f>SUM(F31:F32)</f>
        <v>12</v>
      </c>
      <c r="G33" s="12">
        <f>SUM(G31:G32)</f>
        <v>16</v>
      </c>
      <c r="H33" s="12">
        <f>SUM(H31:H32)</f>
        <v>9139</v>
      </c>
      <c r="I33" s="12">
        <f>SUM(I31:I32)</f>
        <v>9005</v>
      </c>
      <c r="J33" s="14">
        <f t="shared" si="0"/>
        <v>75.52892561983471</v>
      </c>
      <c r="K33" s="12">
        <f>E33+H33</f>
        <v>13539</v>
      </c>
      <c r="L33" s="12">
        <f>SUM(L31:L32)</f>
        <v>6588</v>
      </c>
      <c r="M33" s="12">
        <f>SUM(M31:M32)</f>
        <v>2951</v>
      </c>
      <c r="N33" s="12">
        <f>L33+M33</f>
        <v>9539</v>
      </c>
      <c r="O33" s="12">
        <f>SUM(O31:O32)</f>
        <v>0</v>
      </c>
      <c r="P33" s="12">
        <f>SUM(P31:P32)</f>
        <v>18</v>
      </c>
      <c r="Q33" s="12">
        <f>SUM(Q31:Q32)</f>
        <v>20</v>
      </c>
      <c r="R33" s="14">
        <f t="shared" si="3"/>
        <v>78.83471074380165</v>
      </c>
      <c r="S33" s="12">
        <f>SUM(S31:S32)</f>
        <v>4000</v>
      </c>
      <c r="T33" s="12">
        <f>SUM(T31:T32)</f>
        <v>10</v>
      </c>
      <c r="U33" s="12">
        <f>SUM(U31:U32)</f>
        <v>12</v>
      </c>
      <c r="V33" s="14">
        <f>IF((D33=0),"",(S33/D33))</f>
        <v>363.6363636363636</v>
      </c>
      <c r="W33" s="14">
        <f t="shared" si="16"/>
        <v>0.9090909090909091</v>
      </c>
      <c r="X33" s="12">
        <f aca="true" t="shared" si="22" ref="X33:AE33">SUM(X31:X32)</f>
        <v>597</v>
      </c>
      <c r="Y33" s="12">
        <f t="shared" si="22"/>
        <v>409</v>
      </c>
      <c r="Z33" s="14">
        <f>IF((X33=0),"",((Y33/X33)*100))</f>
        <v>68.50921273031825</v>
      </c>
      <c r="AA33" s="12">
        <f t="shared" si="22"/>
        <v>54</v>
      </c>
      <c r="AB33" s="14">
        <f>IF((X33=0),"",((AA33/X33)*100))</f>
        <v>9.045226130653267</v>
      </c>
      <c r="AC33" s="12">
        <f t="shared" si="22"/>
        <v>134</v>
      </c>
      <c r="AD33" s="14">
        <f>IF((X33=0),"",((AC33/X33)*100))</f>
        <v>22.445561139028474</v>
      </c>
      <c r="AE33" s="12">
        <f t="shared" si="22"/>
        <v>0</v>
      </c>
      <c r="AF33" s="14">
        <f>IF((X33=0),"",((AE33/X33)*100))</f>
        <v>0</v>
      </c>
      <c r="AG33" s="14">
        <f>IF((H33=0),"",((N33/H33)*100))</f>
        <v>104.37684648210963</v>
      </c>
      <c r="AH33" s="14">
        <f>IF((K33=0),"",((N33/K33)*100))</f>
        <v>70.45572051111604</v>
      </c>
      <c r="AI33" s="14">
        <f>IF((N33=0),"",((((N33-AA33)-AC33)/N33)*100))</f>
        <v>98.02914351609184</v>
      </c>
      <c r="AJ33" s="21">
        <f t="shared" si="11"/>
        <v>5.252215778531568</v>
      </c>
      <c r="AK33" s="21">
        <f>IF((L33=0),"",((L33/N33)*100))</f>
        <v>69.06384317014363</v>
      </c>
      <c r="AL33" s="21">
        <f>IF((M33=0),"",((M33/N33)*100))</f>
        <v>30.936156829856383</v>
      </c>
      <c r="AM33" s="21">
        <f t="shared" si="18"/>
        <v>0.2096655833944858</v>
      </c>
      <c r="AN33" s="21">
        <f t="shared" si="14"/>
        <v>111.89256198347107</v>
      </c>
    </row>
    <row r="34" spans="1:40" ht="19.5" customHeight="1">
      <c r="A34" s="13">
        <v>13</v>
      </c>
      <c r="B34" s="55" t="s">
        <v>103</v>
      </c>
      <c r="C34" s="55"/>
      <c r="D34" s="19">
        <v>11</v>
      </c>
      <c r="E34" s="10">
        <v>3918</v>
      </c>
      <c r="F34" s="10"/>
      <c r="G34" s="10"/>
      <c r="H34" s="10">
        <v>3231</v>
      </c>
      <c r="I34" s="10">
        <v>3231</v>
      </c>
      <c r="J34" s="11">
        <f t="shared" si="0"/>
        <v>26.702479338842977</v>
      </c>
      <c r="K34" s="15">
        <f t="shared" si="1"/>
        <v>7149</v>
      </c>
      <c r="L34" s="10">
        <v>3818</v>
      </c>
      <c r="M34" s="10"/>
      <c r="N34" s="15">
        <f t="shared" si="2"/>
        <v>3818</v>
      </c>
      <c r="O34" s="10"/>
      <c r="P34" s="10"/>
      <c r="Q34" s="10"/>
      <c r="R34" s="11">
        <f t="shared" si="3"/>
        <v>31.553719008264462</v>
      </c>
      <c r="S34" s="10">
        <v>3331</v>
      </c>
      <c r="T34" s="10"/>
      <c r="U34" s="10"/>
      <c r="V34" s="11">
        <f t="shared" si="15"/>
        <v>302.8181818181818</v>
      </c>
      <c r="W34" s="11">
        <f t="shared" si="16"/>
        <v>0</v>
      </c>
      <c r="X34" s="15">
        <f>Y34+AA34+AC34+AE34</f>
        <v>0</v>
      </c>
      <c r="Y34" s="10"/>
      <c r="Z34" s="11">
        <f t="shared" si="4"/>
      </c>
      <c r="AA34" s="10"/>
      <c r="AB34" s="11">
        <f t="shared" si="5"/>
      </c>
      <c r="AC34" s="10"/>
      <c r="AD34" s="11">
        <f t="shared" si="6"/>
      </c>
      <c r="AE34" s="10"/>
      <c r="AF34" s="11">
        <f t="shared" si="7"/>
      </c>
      <c r="AG34" s="11">
        <f t="shared" si="8"/>
        <v>118.16774992262458</v>
      </c>
      <c r="AH34" s="11">
        <f t="shared" si="9"/>
        <v>53.40607077912994</v>
      </c>
      <c r="AI34" s="11">
        <f t="shared" si="10"/>
        <v>100</v>
      </c>
      <c r="AJ34" s="20">
        <f t="shared" si="11"/>
        <v>12.371402042711235</v>
      </c>
      <c r="AK34" s="20">
        <f t="shared" si="12"/>
        <v>100</v>
      </c>
      <c r="AL34" s="20">
        <f t="shared" si="13"/>
      </c>
      <c r="AM34" s="20">
        <f t="shared" si="18"/>
        <v>0</v>
      </c>
      <c r="AN34" s="20">
        <f t="shared" si="14"/>
        <v>59.08264462809917</v>
      </c>
    </row>
    <row r="35" spans="1:40" ht="19.5" customHeight="1">
      <c r="A35" s="53" t="s">
        <v>104</v>
      </c>
      <c r="B35" s="54"/>
      <c r="C35" s="54"/>
      <c r="D35" s="18">
        <v>11</v>
      </c>
      <c r="E35" s="12">
        <f>SUM(E33:E34)</f>
        <v>8318</v>
      </c>
      <c r="F35" s="12">
        <f>SUM(F33:F34)</f>
        <v>12</v>
      </c>
      <c r="G35" s="12">
        <f>SUM(G33:G34)</f>
        <v>16</v>
      </c>
      <c r="H35" s="12">
        <f>SUM(H33:H34)</f>
        <v>12370</v>
      </c>
      <c r="I35" s="12">
        <f>SUM(I33:I34)</f>
        <v>12236</v>
      </c>
      <c r="J35" s="14">
        <f t="shared" si="0"/>
        <v>102.23140495867769</v>
      </c>
      <c r="K35" s="12">
        <f t="shared" si="1"/>
        <v>20688</v>
      </c>
      <c r="L35" s="12">
        <f>SUM(L33:L34)</f>
        <v>10406</v>
      </c>
      <c r="M35" s="12">
        <f>SUM(M33:M34)</f>
        <v>2951</v>
      </c>
      <c r="N35" s="12">
        <f t="shared" si="2"/>
        <v>13357</v>
      </c>
      <c r="O35" s="12">
        <f>SUM(O33:O34)</f>
        <v>0</v>
      </c>
      <c r="P35" s="12">
        <f>SUM(P33:P34)</f>
        <v>18</v>
      </c>
      <c r="Q35" s="12">
        <f>SUM(Q33:Q34)</f>
        <v>20</v>
      </c>
      <c r="R35" s="14">
        <f t="shared" si="3"/>
        <v>110.38842975206612</v>
      </c>
      <c r="S35" s="12">
        <f>SUM(S33:S34)</f>
        <v>7331</v>
      </c>
      <c r="T35" s="12">
        <f>SUM(T33:T34)</f>
        <v>10</v>
      </c>
      <c r="U35" s="12">
        <f>SUM(U33:U34)</f>
        <v>12</v>
      </c>
      <c r="V35" s="14">
        <f t="shared" si="15"/>
        <v>666.4545454545455</v>
      </c>
      <c r="W35" s="14">
        <f t="shared" si="16"/>
        <v>0.9090909090909091</v>
      </c>
      <c r="X35" s="12">
        <f>SUM(X33:X34)</f>
        <v>597</v>
      </c>
      <c r="Y35" s="12">
        <f>SUM(Y33:Y34)</f>
        <v>409</v>
      </c>
      <c r="Z35" s="14">
        <f t="shared" si="4"/>
        <v>68.50921273031825</v>
      </c>
      <c r="AA35" s="12">
        <f>SUM(AA33:AA34)</f>
        <v>54</v>
      </c>
      <c r="AB35" s="14">
        <f t="shared" si="5"/>
        <v>9.045226130653267</v>
      </c>
      <c r="AC35" s="12">
        <f>SUM(AC33:AC34)</f>
        <v>134</v>
      </c>
      <c r="AD35" s="14">
        <f t="shared" si="6"/>
        <v>22.445561139028474</v>
      </c>
      <c r="AE35" s="12">
        <f>SUM(AE33:AE34)</f>
        <v>0</v>
      </c>
      <c r="AF35" s="14">
        <f aca="true" t="shared" si="23" ref="AF35:AF44">IF((X35=0),"",((AE35/X35)*100))</f>
        <v>0</v>
      </c>
      <c r="AG35" s="14">
        <f aca="true" t="shared" si="24" ref="AG35:AG44">IF((H35=0),"",((N35/H35)*100))</f>
        <v>107.97898140662893</v>
      </c>
      <c r="AH35" s="14">
        <f aca="true" t="shared" si="25" ref="AH35:AH44">IF((K35=0),"",((N35/K35)*100))</f>
        <v>64.56399845320959</v>
      </c>
      <c r="AI35" s="14">
        <f aca="true" t="shared" si="26" ref="AI35:AI44">IF((N35=0),"",((((N35-AA35)-AC35)/N35)*100))</f>
        <v>98.59249831549</v>
      </c>
      <c r="AJ35" s="21">
        <f t="shared" si="11"/>
        <v>7.111721907841552</v>
      </c>
      <c r="AK35" s="21">
        <f aca="true" t="shared" si="27" ref="AK35:AK44">IF((L35=0),"",((L35/N35)*100))</f>
        <v>77.90671557984578</v>
      </c>
      <c r="AL35" s="21">
        <f aca="true" t="shared" si="28" ref="AL35:AL44">IF((M35=0),"",((M35/N35)*100))</f>
        <v>22.093284420154227</v>
      </c>
      <c r="AM35" s="21">
        <f aca="true" t="shared" si="29" ref="AM35:AM44">IF((N35=0),"",((Q35/N35)*100))</f>
        <v>0.14973422175638243</v>
      </c>
      <c r="AN35" s="21">
        <f t="shared" si="14"/>
        <v>170.97520661157026</v>
      </c>
    </row>
    <row r="36" spans="1:40" ht="19.5" customHeight="1">
      <c r="A36" s="13">
        <v>14</v>
      </c>
      <c r="B36" s="55" t="s">
        <v>108</v>
      </c>
      <c r="C36" s="55"/>
      <c r="D36" s="19"/>
      <c r="E36" s="10"/>
      <c r="F36" s="10"/>
      <c r="G36" s="10"/>
      <c r="H36" s="10"/>
      <c r="I36" s="10"/>
      <c r="J36" s="11">
        <f t="shared" si="0"/>
      </c>
      <c r="K36" s="15">
        <f aca="true" t="shared" si="30" ref="K36:K44">E36+H36</f>
        <v>0</v>
      </c>
      <c r="L36" s="10"/>
      <c r="M36" s="10"/>
      <c r="N36" s="15">
        <f aca="true" t="shared" si="31" ref="N36:N44">L36+M36</f>
        <v>0</v>
      </c>
      <c r="O36" s="10"/>
      <c r="P36" s="10"/>
      <c r="Q36" s="10"/>
      <c r="R36" s="11">
        <f t="shared" si="3"/>
      </c>
      <c r="S36" s="10"/>
      <c r="T36" s="10"/>
      <c r="U36" s="10"/>
      <c r="V36" s="11">
        <f aca="true" t="shared" si="32" ref="V36:V44">IF((D36=0),"",(S36/D36))</f>
      </c>
      <c r="W36" s="11">
        <f aca="true" t="shared" si="33" ref="W36:W44">IF((D36=0),"",(T36/D36))</f>
      </c>
      <c r="X36" s="15">
        <f>Y36+AA36+AC36+AE36</f>
        <v>0</v>
      </c>
      <c r="Y36" s="10"/>
      <c r="Z36" s="11">
        <f aca="true" t="shared" si="34" ref="Z36:Z44">IF((X36=0),"",((Y36/X36)*100))</f>
      </c>
      <c r="AA36" s="10"/>
      <c r="AB36" s="11">
        <f aca="true" t="shared" si="35" ref="AB36:AB44">IF((X36=0),"",((AA36/X36)*100))</f>
      </c>
      <c r="AC36" s="10"/>
      <c r="AD36" s="11">
        <f aca="true" t="shared" si="36" ref="AD36:AD44">IF((X36=0),"",((AC36/X36)*100))</f>
      </c>
      <c r="AE36" s="10"/>
      <c r="AF36" s="11">
        <f t="shared" si="23"/>
      </c>
      <c r="AG36" s="11">
        <f t="shared" si="24"/>
      </c>
      <c r="AH36" s="11">
        <f t="shared" si="25"/>
      </c>
      <c r="AI36" s="11">
        <f t="shared" si="26"/>
      </c>
      <c r="AJ36" s="20">
        <f t="shared" si="11"/>
      </c>
      <c r="AK36" s="20">
        <f t="shared" si="27"/>
      </c>
      <c r="AL36" s="20">
        <f t="shared" si="28"/>
      </c>
      <c r="AM36" s="20">
        <f t="shared" si="29"/>
      </c>
      <c r="AN36" s="20">
        <f t="shared" si="14"/>
      </c>
    </row>
    <row r="37" spans="1:40" ht="19.5" customHeight="1">
      <c r="A37" s="13">
        <v>15</v>
      </c>
      <c r="B37" s="55" t="s">
        <v>107</v>
      </c>
      <c r="C37" s="55"/>
      <c r="D37" s="10"/>
      <c r="E37" s="10"/>
      <c r="F37" s="10"/>
      <c r="G37" s="10"/>
      <c r="H37" s="10"/>
      <c r="I37" s="10"/>
      <c r="J37" s="11">
        <f t="shared" si="0"/>
      </c>
      <c r="K37" s="15">
        <f t="shared" si="30"/>
        <v>0</v>
      </c>
      <c r="L37" s="10"/>
      <c r="M37" s="10"/>
      <c r="N37" s="15">
        <f t="shared" si="31"/>
        <v>0</v>
      </c>
      <c r="O37" s="10"/>
      <c r="P37" s="10"/>
      <c r="Q37" s="10"/>
      <c r="R37" s="11">
        <f t="shared" si="3"/>
      </c>
      <c r="S37" s="10"/>
      <c r="T37" s="10"/>
      <c r="U37" s="10"/>
      <c r="V37" s="11">
        <f t="shared" si="32"/>
      </c>
      <c r="W37" s="11">
        <f t="shared" si="33"/>
      </c>
      <c r="X37" s="15">
        <f>Y37+AA37+AC37+AE37</f>
        <v>0</v>
      </c>
      <c r="Y37" s="10"/>
      <c r="Z37" s="11">
        <f t="shared" si="34"/>
      </c>
      <c r="AA37" s="10"/>
      <c r="AB37" s="11">
        <f t="shared" si="35"/>
      </c>
      <c r="AC37" s="10"/>
      <c r="AD37" s="11">
        <f t="shared" si="36"/>
      </c>
      <c r="AE37" s="10"/>
      <c r="AF37" s="11">
        <f t="shared" si="23"/>
      </c>
      <c r="AG37" s="11">
        <f t="shared" si="24"/>
      </c>
      <c r="AH37" s="11">
        <f t="shared" si="25"/>
      </c>
      <c r="AI37" s="11">
        <f t="shared" si="26"/>
      </c>
      <c r="AJ37" s="20">
        <f t="shared" si="11"/>
      </c>
      <c r="AK37" s="20">
        <f t="shared" si="27"/>
      </c>
      <c r="AL37" s="20">
        <f t="shared" si="28"/>
      </c>
      <c r="AM37" s="20">
        <f t="shared" si="29"/>
      </c>
      <c r="AN37" s="20">
        <f t="shared" si="14"/>
      </c>
    </row>
    <row r="38" spans="1:40" ht="19.5" customHeight="1">
      <c r="A38" s="53" t="s">
        <v>106</v>
      </c>
      <c r="B38" s="54"/>
      <c r="C38" s="54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30"/>
        <v>0</v>
      </c>
      <c r="L38" s="12">
        <f>SUM(L36:L37)</f>
        <v>0</v>
      </c>
      <c r="M38" s="12">
        <f>SUM(M36:M37)</f>
        <v>0</v>
      </c>
      <c r="N38" s="12">
        <f t="shared" si="31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32"/>
      </c>
      <c r="W38" s="14">
        <f t="shared" si="33"/>
      </c>
      <c r="X38" s="12">
        <f>SUM(X36:X37)</f>
        <v>0</v>
      </c>
      <c r="Y38" s="12">
        <f>SUM(Y36:Y37)</f>
        <v>0</v>
      </c>
      <c r="Z38" s="14">
        <f t="shared" si="34"/>
      </c>
      <c r="AA38" s="12">
        <f>SUM(AA36:AA37)</f>
        <v>0</v>
      </c>
      <c r="AB38" s="14">
        <f t="shared" si="35"/>
      </c>
      <c r="AC38" s="12">
        <f>SUM(AC36:AC37)</f>
        <v>0</v>
      </c>
      <c r="AD38" s="14">
        <f t="shared" si="36"/>
      </c>
      <c r="AE38" s="12">
        <f>SUM(AE36:AE37)</f>
        <v>0</v>
      </c>
      <c r="AF38" s="14">
        <f t="shared" si="23"/>
      </c>
      <c r="AG38" s="14">
        <f t="shared" si="24"/>
      </c>
      <c r="AH38" s="14">
        <f t="shared" si="25"/>
      </c>
      <c r="AI38" s="14">
        <f t="shared" si="26"/>
      </c>
      <c r="AJ38" s="21">
        <f t="shared" si="11"/>
      </c>
      <c r="AK38" s="21">
        <f t="shared" si="27"/>
      </c>
      <c r="AL38" s="21">
        <f t="shared" si="28"/>
      </c>
      <c r="AM38" s="21">
        <f t="shared" si="29"/>
      </c>
      <c r="AN38" s="21">
        <f t="shared" si="14"/>
      </c>
    </row>
    <row r="39" spans="1:40" ht="19.5" customHeight="1">
      <c r="A39" s="13">
        <v>16</v>
      </c>
      <c r="B39" s="55" t="s">
        <v>112</v>
      </c>
      <c r="C39" s="55"/>
      <c r="D39" s="19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>Y39+AA39+AC39+AE39</f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11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14"/>
      </c>
    </row>
    <row r="40" spans="1:40" ht="19.5" customHeight="1">
      <c r="A40" s="53" t="s">
        <v>113</v>
      </c>
      <c r="B40" s="54"/>
      <c r="C40" s="54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aca="true" t="shared" si="37" ref="X40:AE40">SUM(X39:X39)</f>
        <v>0</v>
      </c>
      <c r="Y40" s="12">
        <f t="shared" si="37"/>
        <v>0</v>
      </c>
      <c r="Z40" s="14">
        <f>IF((X40=0),"",((Y40/X40)*100))</f>
      </c>
      <c r="AA40" s="12">
        <f t="shared" si="37"/>
        <v>0</v>
      </c>
      <c r="AB40" s="14">
        <f>IF((X40=0),"",((AA40/X40)*100))</f>
      </c>
      <c r="AC40" s="12">
        <f t="shared" si="37"/>
        <v>0</v>
      </c>
      <c r="AD40" s="14">
        <f>IF((X40=0),"",((AC40/X40)*100))</f>
      </c>
      <c r="AE40" s="12">
        <f t="shared" si="37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1">
        <f t="shared" si="11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21">
        <f t="shared" si="14"/>
      </c>
    </row>
    <row r="41" spans="1:40" ht="19.5" customHeight="1">
      <c r="A41" s="53" t="s">
        <v>111</v>
      </c>
      <c r="B41" s="54"/>
      <c r="C41" s="54"/>
      <c r="D41" s="18">
        <v>11</v>
      </c>
      <c r="E41" s="12">
        <f>SUM(E35,E38,E40)</f>
        <v>8318</v>
      </c>
      <c r="F41" s="12">
        <f>SUM(F35,F38,F40)</f>
        <v>12</v>
      </c>
      <c r="G41" s="12">
        <f>SUM(G35,G38,G40)</f>
        <v>16</v>
      </c>
      <c r="H41" s="12">
        <f>SUM(H35,H38,H40)</f>
        <v>12370</v>
      </c>
      <c r="I41" s="12">
        <f>SUM(I35,I38,I40)</f>
        <v>12236</v>
      </c>
      <c r="J41" s="14">
        <f t="shared" si="0"/>
        <v>102.23140495867769</v>
      </c>
      <c r="K41" s="12">
        <f t="shared" si="30"/>
        <v>20688</v>
      </c>
      <c r="L41" s="12">
        <f>SUM(L35,L38,L40)</f>
        <v>10406</v>
      </c>
      <c r="M41" s="12">
        <f>SUM(M35,M38,M40)</f>
        <v>2951</v>
      </c>
      <c r="N41" s="12">
        <f t="shared" si="31"/>
        <v>13357</v>
      </c>
      <c r="O41" s="12">
        <f>SUM(O35,O38,O40)</f>
        <v>0</v>
      </c>
      <c r="P41" s="12">
        <f>SUM(P35,P38,P40)</f>
        <v>18</v>
      </c>
      <c r="Q41" s="12">
        <f>SUM(Q35,Q38,Q40)</f>
        <v>20</v>
      </c>
      <c r="R41" s="14">
        <f t="shared" si="3"/>
        <v>110.38842975206612</v>
      </c>
      <c r="S41" s="12">
        <f>SUM(S35,S38,S40)</f>
        <v>7331</v>
      </c>
      <c r="T41" s="12">
        <f>SUM(T35,T38,T40)</f>
        <v>10</v>
      </c>
      <c r="U41" s="12">
        <f>SUM(U35,U38,U40)</f>
        <v>12</v>
      </c>
      <c r="V41" s="14">
        <f t="shared" si="32"/>
        <v>666.4545454545455</v>
      </c>
      <c r="W41" s="14">
        <f t="shared" si="33"/>
        <v>0.9090909090909091</v>
      </c>
      <c r="X41" s="12">
        <f>SUM(X35,X38,X40)</f>
        <v>597</v>
      </c>
      <c r="Y41" s="12">
        <f>SUM(Y35,Y38,Y40)</f>
        <v>409</v>
      </c>
      <c r="Z41" s="14">
        <f t="shared" si="34"/>
        <v>68.50921273031825</v>
      </c>
      <c r="AA41" s="12">
        <f>SUM(AA35,AA38,AA40)</f>
        <v>54</v>
      </c>
      <c r="AB41" s="14">
        <f t="shared" si="35"/>
        <v>9.045226130653267</v>
      </c>
      <c r="AC41" s="12">
        <f>SUM(AC35,AC38,AC40)</f>
        <v>134</v>
      </c>
      <c r="AD41" s="14">
        <f t="shared" si="36"/>
        <v>22.445561139028474</v>
      </c>
      <c r="AE41" s="12">
        <f>SUM(AE35,AE38,AE40)</f>
        <v>0</v>
      </c>
      <c r="AF41" s="14">
        <f t="shared" si="23"/>
        <v>0</v>
      </c>
      <c r="AG41" s="14">
        <f t="shared" si="24"/>
        <v>107.97898140662893</v>
      </c>
      <c r="AH41" s="14">
        <f t="shared" si="25"/>
        <v>64.56399845320959</v>
      </c>
      <c r="AI41" s="14">
        <f t="shared" si="26"/>
        <v>98.59249831549</v>
      </c>
      <c r="AJ41" s="21">
        <f t="shared" si="11"/>
        <v>7.111721907841552</v>
      </c>
      <c r="AK41" s="21">
        <f t="shared" si="27"/>
        <v>77.90671557984578</v>
      </c>
      <c r="AL41" s="21">
        <f t="shared" si="28"/>
        <v>22.093284420154227</v>
      </c>
      <c r="AM41" s="21">
        <f t="shared" si="29"/>
        <v>0.14973422175638243</v>
      </c>
      <c r="AN41" s="21">
        <f t="shared" si="14"/>
        <v>170.97520661157026</v>
      </c>
    </row>
    <row r="42" spans="1:40" ht="19.5" customHeight="1">
      <c r="A42" s="13">
        <v>17</v>
      </c>
      <c r="B42" s="55" t="s">
        <v>95</v>
      </c>
      <c r="C42" s="55"/>
      <c r="D42" s="19">
        <v>11</v>
      </c>
      <c r="E42" s="10">
        <v>5983</v>
      </c>
      <c r="F42" s="10"/>
      <c r="G42" s="10"/>
      <c r="H42" s="10">
        <v>4549</v>
      </c>
      <c r="I42" s="10">
        <v>4549</v>
      </c>
      <c r="J42" s="11">
        <f t="shared" si="0"/>
        <v>37.59504132231405</v>
      </c>
      <c r="K42" s="15">
        <f t="shared" si="30"/>
        <v>10532</v>
      </c>
      <c r="L42" s="10">
        <v>6445</v>
      </c>
      <c r="M42" s="10"/>
      <c r="N42" s="15">
        <f t="shared" si="31"/>
        <v>6445</v>
      </c>
      <c r="O42" s="10"/>
      <c r="P42" s="10"/>
      <c r="Q42" s="10"/>
      <c r="R42" s="11">
        <f t="shared" si="3"/>
        <v>53.264462809917354</v>
      </c>
      <c r="S42" s="10">
        <v>4087</v>
      </c>
      <c r="T42" s="10"/>
      <c r="U42" s="10"/>
      <c r="V42" s="11">
        <f t="shared" si="32"/>
        <v>371.54545454545456</v>
      </c>
      <c r="W42" s="11">
        <f t="shared" si="33"/>
        <v>0</v>
      </c>
      <c r="X42" s="15">
        <f>Y42+AA42+AC42+AE42</f>
        <v>5</v>
      </c>
      <c r="Y42" s="10">
        <v>5</v>
      </c>
      <c r="Z42" s="11">
        <f t="shared" si="34"/>
        <v>100</v>
      </c>
      <c r="AA42" s="10"/>
      <c r="AB42" s="11">
        <f t="shared" si="35"/>
        <v>0</v>
      </c>
      <c r="AC42" s="10"/>
      <c r="AD42" s="11">
        <f t="shared" si="36"/>
        <v>0</v>
      </c>
      <c r="AE42" s="10"/>
      <c r="AF42" s="11">
        <f t="shared" si="23"/>
        <v>0</v>
      </c>
      <c r="AG42" s="11">
        <f t="shared" si="24"/>
        <v>141.6794899978017</v>
      </c>
      <c r="AH42" s="11">
        <f t="shared" si="25"/>
        <v>61.19445499430307</v>
      </c>
      <c r="AI42" s="11">
        <f t="shared" si="26"/>
        <v>100</v>
      </c>
      <c r="AJ42" s="20">
        <f t="shared" si="11"/>
        <v>10.781270608925038</v>
      </c>
      <c r="AK42" s="20">
        <f t="shared" si="27"/>
        <v>100</v>
      </c>
      <c r="AL42" s="20">
        <f t="shared" si="28"/>
      </c>
      <c r="AM42" s="20">
        <f t="shared" si="29"/>
        <v>0</v>
      </c>
      <c r="AN42" s="20">
        <f t="shared" si="14"/>
        <v>87.0413223140496</v>
      </c>
    </row>
    <row r="43" spans="1:40" ht="19.5" customHeight="1">
      <c r="A43" s="13">
        <v>18</v>
      </c>
      <c r="B43" s="55" t="s">
        <v>96</v>
      </c>
      <c r="C43" s="55"/>
      <c r="D43" s="10">
        <v>11</v>
      </c>
      <c r="E43" s="10">
        <v>1287</v>
      </c>
      <c r="F43" s="10"/>
      <c r="G43" s="10"/>
      <c r="H43" s="10">
        <v>1494</v>
      </c>
      <c r="I43" s="10">
        <v>1494</v>
      </c>
      <c r="J43" s="11">
        <f t="shared" si="0"/>
        <v>12.347107438016529</v>
      </c>
      <c r="K43" s="15">
        <f t="shared" si="30"/>
        <v>2781</v>
      </c>
      <c r="L43" s="10">
        <v>1516</v>
      </c>
      <c r="M43" s="10"/>
      <c r="N43" s="15">
        <f t="shared" si="31"/>
        <v>1516</v>
      </c>
      <c r="O43" s="10"/>
      <c r="P43" s="10"/>
      <c r="Q43" s="10"/>
      <c r="R43" s="11">
        <f t="shared" si="3"/>
        <v>12.52892561983471</v>
      </c>
      <c r="S43" s="10">
        <v>1265</v>
      </c>
      <c r="T43" s="10"/>
      <c r="U43" s="10"/>
      <c r="V43" s="11">
        <f t="shared" si="32"/>
        <v>115</v>
      </c>
      <c r="W43" s="11">
        <f t="shared" si="33"/>
        <v>0</v>
      </c>
      <c r="X43" s="15">
        <f>Y43+AA43+AC43+AE43</f>
        <v>0</v>
      </c>
      <c r="Y43" s="10"/>
      <c r="Z43" s="11">
        <f t="shared" si="34"/>
      </c>
      <c r="AA43" s="10"/>
      <c r="AB43" s="11">
        <f t="shared" si="35"/>
      </c>
      <c r="AC43" s="10"/>
      <c r="AD43" s="11">
        <f t="shared" si="36"/>
      </c>
      <c r="AE43" s="10"/>
      <c r="AF43" s="11">
        <f t="shared" si="23"/>
      </c>
      <c r="AG43" s="11">
        <f t="shared" si="24"/>
        <v>101.47255689424364</v>
      </c>
      <c r="AH43" s="11">
        <f t="shared" si="25"/>
        <v>54.51276519237685</v>
      </c>
      <c r="AI43" s="11">
        <f t="shared" si="26"/>
        <v>100</v>
      </c>
      <c r="AJ43" s="20">
        <f t="shared" si="11"/>
        <v>10.160642570281125</v>
      </c>
      <c r="AK43" s="20">
        <f t="shared" si="27"/>
        <v>100</v>
      </c>
      <c r="AL43" s="20">
        <f t="shared" si="28"/>
      </c>
      <c r="AM43" s="20">
        <f t="shared" si="29"/>
        <v>0</v>
      </c>
      <c r="AN43" s="20">
        <f t="shared" si="14"/>
        <v>22.983471074380166</v>
      </c>
    </row>
    <row r="44" spans="1:40" ht="19.5" customHeight="1">
      <c r="A44" s="13">
        <v>19</v>
      </c>
      <c r="B44" s="55" t="s">
        <v>97</v>
      </c>
      <c r="C44" s="55"/>
      <c r="D44" s="10">
        <v>11</v>
      </c>
      <c r="E44" s="10">
        <v>413</v>
      </c>
      <c r="F44" s="10"/>
      <c r="G44" s="10"/>
      <c r="H44" s="10"/>
      <c r="I44" s="10"/>
      <c r="J44" s="11">
        <f t="shared" si="0"/>
        <v>0</v>
      </c>
      <c r="K44" s="15">
        <f t="shared" si="30"/>
        <v>413</v>
      </c>
      <c r="L44" s="10">
        <v>409</v>
      </c>
      <c r="M44" s="10"/>
      <c r="N44" s="15">
        <f t="shared" si="31"/>
        <v>409</v>
      </c>
      <c r="O44" s="10"/>
      <c r="P44" s="10"/>
      <c r="Q44" s="10"/>
      <c r="R44" s="11">
        <f t="shared" si="3"/>
        <v>3.380165289256198</v>
      </c>
      <c r="S44" s="10">
        <v>4</v>
      </c>
      <c r="T44" s="10"/>
      <c r="U44" s="10"/>
      <c r="V44" s="11">
        <f t="shared" si="32"/>
        <v>0.36363636363636365</v>
      </c>
      <c r="W44" s="11">
        <f t="shared" si="33"/>
        <v>0</v>
      </c>
      <c r="X44" s="15">
        <f>Y44+AA44+AC44+AE44</f>
        <v>0</v>
      </c>
      <c r="Y44" s="10"/>
      <c r="Z44" s="11">
        <f t="shared" si="34"/>
      </c>
      <c r="AA44" s="10"/>
      <c r="AB44" s="11">
        <f t="shared" si="35"/>
      </c>
      <c r="AC44" s="10"/>
      <c r="AD44" s="11">
        <f t="shared" si="36"/>
      </c>
      <c r="AE44" s="10"/>
      <c r="AF44" s="11">
        <f t="shared" si="23"/>
      </c>
      <c r="AG44" s="11">
        <f t="shared" si="24"/>
      </c>
      <c r="AH44" s="11">
        <f t="shared" si="25"/>
        <v>99.0314769975787</v>
      </c>
      <c r="AI44" s="11">
        <f t="shared" si="26"/>
        <v>100</v>
      </c>
      <c r="AJ44" s="20">
        <f t="shared" si="11"/>
      </c>
      <c r="AK44" s="20">
        <f t="shared" si="27"/>
        <v>100</v>
      </c>
      <c r="AL44" s="20">
        <f t="shared" si="28"/>
      </c>
      <c r="AM44" s="20">
        <f t="shared" si="29"/>
        <v>0</v>
      </c>
      <c r="AN44" s="20">
        <f t="shared" si="14"/>
        <v>3.4132231404958677</v>
      </c>
    </row>
    <row r="45" spans="1:40" ht="19.5" customHeight="1">
      <c r="A45" s="13">
        <v>20</v>
      </c>
      <c r="B45" s="55" t="s">
        <v>109</v>
      </c>
      <c r="C45" s="55"/>
      <c r="D45" s="10">
        <v>11</v>
      </c>
      <c r="E45" s="10">
        <v>4</v>
      </c>
      <c r="F45" s="10"/>
      <c r="G45" s="10"/>
      <c r="H45" s="10">
        <v>113</v>
      </c>
      <c r="I45" s="10">
        <v>133</v>
      </c>
      <c r="J45" s="11">
        <f t="shared" si="0"/>
        <v>0.9338842975206613</v>
      </c>
      <c r="K45" s="15">
        <f>E45+H45</f>
        <v>117</v>
      </c>
      <c r="L45" s="10">
        <v>112</v>
      </c>
      <c r="M45" s="10"/>
      <c r="N45" s="15">
        <f>L45+M45</f>
        <v>112</v>
      </c>
      <c r="O45" s="10"/>
      <c r="P45" s="10"/>
      <c r="Q45" s="10"/>
      <c r="R45" s="11">
        <f t="shared" si="3"/>
        <v>0.9256198347107438</v>
      </c>
      <c r="S45" s="10">
        <v>5</v>
      </c>
      <c r="T45" s="10"/>
      <c r="U45" s="10"/>
      <c r="V45" s="11">
        <f>IF((D45=0),"",(S45/D45))</f>
        <v>0.45454545454545453</v>
      </c>
      <c r="W45" s="11">
        <f>IF((D45=0),"",(T45/D45))</f>
        <v>0</v>
      </c>
      <c r="X45" s="15">
        <f>Y45+AA45+AC45+AE45</f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99.11504424778761</v>
      </c>
      <c r="AH45" s="11">
        <f>IF((K45=0),"",((N45/K45)*100))</f>
        <v>95.72649572649573</v>
      </c>
      <c r="AI45" s="11">
        <f>IF((N45=0),"",((((N45-AA45)-AC45)/N45)*100))</f>
        <v>100</v>
      </c>
      <c r="AJ45" s="20">
        <f t="shared" si="11"/>
        <v>0.5309734513274337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14"/>
        <v>0.9669421487603306</v>
      </c>
    </row>
    <row r="46" spans="1:40" ht="19.5" customHeight="1">
      <c r="A46" s="13">
        <v>21</v>
      </c>
      <c r="B46" s="55" t="s">
        <v>110</v>
      </c>
      <c r="C46" s="55"/>
      <c r="D46" s="10"/>
      <c r="E46" s="10"/>
      <c r="F46" s="10"/>
      <c r="G46" s="10"/>
      <c r="H46" s="10">
        <v>10419</v>
      </c>
      <c r="I46" s="10">
        <v>10419</v>
      </c>
      <c r="J46" s="11">
        <f t="shared" si="0"/>
      </c>
      <c r="K46" s="15">
        <f>E46+H46</f>
        <v>10419</v>
      </c>
      <c r="L46" s="10"/>
      <c r="M46" s="10">
        <v>10419</v>
      </c>
      <c r="N46" s="15">
        <f>L46+M46</f>
        <v>10419</v>
      </c>
      <c r="O46" s="10"/>
      <c r="P46" s="10"/>
      <c r="Q46" s="10"/>
      <c r="R46" s="11">
        <f t="shared" si="3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>Y46+AA46+AC46+AE46</f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11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14"/>
      </c>
    </row>
    <row r="47" ht="12.75"/>
    <row r="48" ht="12.75">
      <c r="AK48" t="s">
        <v>114</v>
      </c>
    </row>
    <row r="49" spans="35:40" ht="12.75">
      <c r="AI49" t="s">
        <v>116</v>
      </c>
      <c r="AK49" s="52" t="s">
        <v>142</v>
      </c>
      <c r="AL49" s="52"/>
      <c r="AM49" s="52"/>
      <c r="AN49" s="52"/>
    </row>
    <row r="50" ht="12.75"/>
    <row r="51" ht="12.75"/>
    <row r="52" ht="12.75">
      <c r="AK52" t="s">
        <v>115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38</v>
      </c>
    </row>
    <row r="103" ht="12.75" customHeight="1" hidden="1">
      <c r="A103" s="5" t="s">
        <v>39</v>
      </c>
    </row>
    <row r="104" ht="12.75" customHeight="1" hidden="1">
      <c r="A104" s="4" t="s">
        <v>32</v>
      </c>
    </row>
    <row r="105" ht="12.75" customHeight="1" hidden="1">
      <c r="A105" s="5" t="s">
        <v>40</v>
      </c>
    </row>
    <row r="106" ht="12.75" customHeight="1" hidden="1">
      <c r="A106" s="5" t="s">
        <v>41</v>
      </c>
    </row>
    <row r="107" ht="12.75" customHeight="1" hidden="1">
      <c r="A107" s="5" t="s">
        <v>42</v>
      </c>
    </row>
    <row r="108" ht="12.75" customHeight="1" hidden="1">
      <c r="A108" s="5" t="s">
        <v>43</v>
      </c>
    </row>
    <row r="109" ht="12.75" customHeight="1" hidden="1">
      <c r="A109" s="4" t="s">
        <v>37</v>
      </c>
    </row>
    <row r="110" ht="12.75" customHeight="1" hidden="1">
      <c r="A110" s="5" t="s">
        <v>44</v>
      </c>
    </row>
    <row r="111" ht="12.75" customHeight="1" hidden="1">
      <c r="A111" s="5" t="s">
        <v>45</v>
      </c>
    </row>
    <row r="112" ht="12.75" customHeight="1" hidden="1">
      <c r="A112" s="4" t="s">
        <v>33</v>
      </c>
    </row>
    <row r="113" ht="12.75" customHeight="1" hidden="1">
      <c r="A113" s="5" t="s">
        <v>46</v>
      </c>
    </row>
    <row r="114" ht="12.75" customHeight="1" hidden="1">
      <c r="A114" s="5" t="s">
        <v>47</v>
      </c>
    </row>
    <row r="115" ht="12.75" customHeight="1" hidden="1">
      <c r="A115" s="5" t="s">
        <v>48</v>
      </c>
    </row>
    <row r="116" ht="12.75" customHeight="1" hidden="1">
      <c r="A116" s="5" t="s">
        <v>49</v>
      </c>
    </row>
    <row r="117" ht="12.75" customHeight="1" hidden="1">
      <c r="A117" s="5" t="s">
        <v>50</v>
      </c>
    </row>
    <row r="118" ht="12.75" customHeight="1" hidden="1">
      <c r="A118" s="5" t="s">
        <v>51</v>
      </c>
    </row>
    <row r="119" ht="12.75" customHeight="1" hidden="1">
      <c r="A119" s="5" t="s">
        <v>52</v>
      </c>
    </row>
    <row r="120" ht="12.75" customHeight="1" hidden="1">
      <c r="A120" s="5" t="s">
        <v>53</v>
      </c>
    </row>
    <row r="121" ht="12.75" customHeight="1" hidden="1">
      <c r="A121" s="5" t="s">
        <v>54</v>
      </c>
    </row>
    <row r="122" ht="12.75" customHeight="1" hidden="1">
      <c r="A122" s="5" t="s">
        <v>55</v>
      </c>
    </row>
    <row r="123" ht="12.75" customHeight="1" hidden="1">
      <c r="A123" s="5" t="s">
        <v>56</v>
      </c>
    </row>
    <row r="124" ht="12.75" customHeight="1" hidden="1">
      <c r="A124" s="5" t="s">
        <v>57</v>
      </c>
    </row>
    <row r="125" ht="12.75" customHeight="1" hidden="1">
      <c r="A125" s="5" t="s">
        <v>58</v>
      </c>
    </row>
    <row r="126" ht="12.75" customHeight="1" hidden="1">
      <c r="A126" s="5" t="s">
        <v>59</v>
      </c>
    </row>
    <row r="127" ht="12.75" customHeight="1" hidden="1">
      <c r="A127" s="5" t="s">
        <v>60</v>
      </c>
    </row>
    <row r="128" ht="12.75" customHeight="1" hidden="1">
      <c r="A128" s="5" t="s">
        <v>61</v>
      </c>
    </row>
    <row r="129" ht="12.75" customHeight="1" hidden="1">
      <c r="A129" s="5" t="s">
        <v>62</v>
      </c>
    </row>
    <row r="130" ht="12.75" customHeight="1" hidden="1">
      <c r="A130" s="5" t="s">
        <v>63</v>
      </c>
    </row>
    <row r="131" ht="12.75" customHeight="1" hidden="1">
      <c r="A131" s="5" t="s">
        <v>64</v>
      </c>
    </row>
    <row r="132" ht="12.75" customHeight="1" hidden="1">
      <c r="A132" s="5" t="s">
        <v>119</v>
      </c>
    </row>
    <row r="133" ht="12.75" customHeight="1" hidden="1">
      <c r="A133" s="4" t="s">
        <v>34</v>
      </c>
    </row>
    <row r="134" ht="12.75" customHeight="1" hidden="1">
      <c r="A134" s="5" t="s">
        <v>65</v>
      </c>
    </row>
    <row r="135" ht="12.75" customHeight="1" hidden="1">
      <c r="A135" s="5" t="s">
        <v>66</v>
      </c>
    </row>
    <row r="136" ht="12.75" customHeight="1" hidden="1">
      <c r="A136" s="5" t="s">
        <v>67</v>
      </c>
    </row>
    <row r="137" ht="12.75" customHeight="1" hidden="1">
      <c r="A137" s="5" t="s">
        <v>68</v>
      </c>
    </row>
    <row r="138" ht="12.75" customHeight="1" hidden="1">
      <c r="A138" s="5" t="s">
        <v>69</v>
      </c>
    </row>
    <row r="139" ht="12.75" customHeight="1" hidden="1">
      <c r="A139" s="5" t="s">
        <v>70</v>
      </c>
    </row>
    <row r="140" ht="12.75" customHeight="1" hidden="1">
      <c r="A140" s="4" t="s">
        <v>35</v>
      </c>
    </row>
    <row r="141" ht="12.75" customHeight="1" hidden="1">
      <c r="A141" s="5" t="s">
        <v>71</v>
      </c>
    </row>
    <row r="142" ht="12.75" customHeight="1" hidden="1">
      <c r="A142" s="5" t="s">
        <v>72</v>
      </c>
    </row>
    <row r="143" ht="12.75" customHeight="1" hidden="1">
      <c r="A143" s="5" t="s">
        <v>73</v>
      </c>
    </row>
    <row r="144" ht="12.75" customHeight="1" hidden="1">
      <c r="A144" s="5" t="s">
        <v>74</v>
      </c>
    </row>
    <row r="145" ht="12.75" customHeight="1" hidden="1">
      <c r="A145" s="5" t="s">
        <v>75</v>
      </c>
    </row>
    <row r="146" ht="12.75" customHeight="1" hidden="1">
      <c r="A146" s="4" t="s">
        <v>36</v>
      </c>
    </row>
    <row r="147" ht="12.75" customHeight="1" hidden="1">
      <c r="A147" s="24" t="s">
        <v>117</v>
      </c>
    </row>
  </sheetData>
  <sheetProtection password="DF2F" sheet="1"/>
  <mergeCells count="84">
    <mergeCell ref="B36:C36"/>
    <mergeCell ref="B37:C37"/>
    <mergeCell ref="A38:C38"/>
    <mergeCell ref="A35:C35"/>
    <mergeCell ref="B34:C34"/>
    <mergeCell ref="A28:B29"/>
    <mergeCell ref="A31:C31"/>
    <mergeCell ref="B30:C30"/>
    <mergeCell ref="A24:A25"/>
    <mergeCell ref="A26:A27"/>
    <mergeCell ref="A33:C33"/>
    <mergeCell ref="B32:C32"/>
    <mergeCell ref="B24:B25"/>
    <mergeCell ref="B26:B27"/>
    <mergeCell ref="B16:B17"/>
    <mergeCell ref="B18:B19"/>
    <mergeCell ref="A18:A19"/>
    <mergeCell ref="B20:B21"/>
    <mergeCell ref="B22:B23"/>
    <mergeCell ref="B14:B15"/>
    <mergeCell ref="A14:A15"/>
    <mergeCell ref="A16:A17"/>
    <mergeCell ref="A20:A21"/>
    <mergeCell ref="A22:A23"/>
    <mergeCell ref="A5:A7"/>
    <mergeCell ref="A12:A13"/>
    <mergeCell ref="B12:B13"/>
    <mergeCell ref="A8:A9"/>
    <mergeCell ref="A10:A11"/>
    <mergeCell ref="E6:E7"/>
    <mergeCell ref="B8:B9"/>
    <mergeCell ref="B10:B11"/>
    <mergeCell ref="D5:D7"/>
    <mergeCell ref="B5:C5"/>
    <mergeCell ref="C6:C7"/>
    <mergeCell ref="B6:B7"/>
    <mergeCell ref="S5:U5"/>
    <mergeCell ref="T6:T7"/>
    <mergeCell ref="S6:S7"/>
    <mergeCell ref="U6:U7"/>
    <mergeCell ref="M6:M7"/>
    <mergeCell ref="F6:F7"/>
    <mergeCell ref="I6:I7"/>
    <mergeCell ref="L6:L7"/>
    <mergeCell ref="G6:G7"/>
    <mergeCell ref="H6:H7"/>
    <mergeCell ref="K5:K7"/>
    <mergeCell ref="B39:C39"/>
    <mergeCell ref="AL6:AL7"/>
    <mergeCell ref="AC6:AD6"/>
    <mergeCell ref="AG6:AG7"/>
    <mergeCell ref="AH6:AH7"/>
    <mergeCell ref="Q6:Q7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L5:Q5"/>
    <mergeCell ref="E5:G5"/>
    <mergeCell ref="H5:I5"/>
    <mergeCell ref="AK49:AN49"/>
    <mergeCell ref="A40:C40"/>
    <mergeCell ref="B45:C45"/>
    <mergeCell ref="B46:C46"/>
    <mergeCell ref="A41:C41"/>
    <mergeCell ref="B44:C44"/>
    <mergeCell ref="B43:C43"/>
    <mergeCell ref="B42:C42"/>
  </mergeCells>
  <conditionalFormatting sqref="K8:K46 N8:N46 S8:S46">
    <cfRule type="expression" priority="36" dxfId="2" stopIfTrue="1">
      <formula>OR($K8&lt;($N8+$S8),$K8&gt;($N8+$S8))</formula>
    </cfRule>
  </conditionalFormatting>
  <conditionalFormatting sqref="A2 D8:D46">
    <cfRule type="cellIs" priority="3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$A$102:$A$147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71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1"/>
  <sheetViews>
    <sheetView zoomScalePageLayoutView="0" workbookViewId="0" topLeftCell="A40">
      <selection activeCell="H7" sqref="H7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13.8515625" style="0" customWidth="1"/>
    <col min="4" max="7" width="10.7109375" style="0" customWidth="1"/>
    <col min="8" max="9" width="15.7109375" style="0" customWidth="1"/>
    <col min="10" max="10" width="12.7109375" style="0" customWidth="1"/>
  </cols>
  <sheetData>
    <row r="1" spans="1:11" ht="19.5" customHeight="1">
      <c r="A1" s="76" t="s">
        <v>120</v>
      </c>
      <c r="B1" s="76"/>
      <c r="C1" s="77"/>
      <c r="D1" s="78" t="str">
        <f>PKSS!A2</f>
        <v>Прекршајни суд у Смедереву</v>
      </c>
      <c r="E1" s="78"/>
      <c r="F1" s="78"/>
      <c r="G1" s="78"/>
      <c r="H1" s="78"/>
      <c r="I1" s="78"/>
      <c r="J1" s="78"/>
      <c r="K1" s="78"/>
    </row>
    <row r="2" spans="1:11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 ht="15.75" customHeight="1">
      <c r="A3" s="76" t="s">
        <v>134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3.5" customHeight="1">
      <c r="A4" s="79" t="s">
        <v>5</v>
      </c>
      <c r="B4" s="80" t="s">
        <v>121</v>
      </c>
      <c r="C4" s="80" t="s">
        <v>122</v>
      </c>
      <c r="D4" s="73" t="s">
        <v>123</v>
      </c>
      <c r="E4" s="73"/>
      <c r="F4" s="73"/>
      <c r="G4" s="73"/>
      <c r="H4" s="27"/>
      <c r="I4" s="28"/>
      <c r="J4" s="28"/>
      <c r="K4" s="25"/>
    </row>
    <row r="5" spans="1:10" s="26" customFormat="1" ht="48" customHeight="1">
      <c r="A5" s="79"/>
      <c r="B5" s="80"/>
      <c r="C5" s="80"/>
      <c r="D5" s="29" t="s">
        <v>124</v>
      </c>
      <c r="E5" s="29" t="s">
        <v>125</v>
      </c>
      <c r="F5" s="29" t="s">
        <v>126</v>
      </c>
      <c r="G5" s="29" t="s">
        <v>127</v>
      </c>
      <c r="H5" s="27"/>
      <c r="I5" s="30"/>
      <c r="J5" s="30"/>
    </row>
    <row r="6" spans="1:11" ht="12.75" customHeight="1">
      <c r="A6" s="31">
        <v>1</v>
      </c>
      <c r="B6" s="32" t="s">
        <v>76</v>
      </c>
      <c r="C6" s="47">
        <f>PKSS!S28</f>
        <v>3533</v>
      </c>
      <c r="D6" s="41">
        <v>1617</v>
      </c>
      <c r="E6" s="41">
        <v>619</v>
      </c>
      <c r="F6" s="41">
        <v>644</v>
      </c>
      <c r="G6" s="41">
        <v>653</v>
      </c>
      <c r="H6" s="27"/>
      <c r="I6" s="33"/>
      <c r="J6" s="33"/>
      <c r="K6" s="25"/>
    </row>
    <row r="7" spans="1:11" ht="12.75" customHeight="1">
      <c r="A7" s="31">
        <v>2</v>
      </c>
      <c r="B7" s="31" t="s">
        <v>77</v>
      </c>
      <c r="C7" s="47">
        <f>PKSS!S29</f>
        <v>36</v>
      </c>
      <c r="D7" s="41">
        <v>22</v>
      </c>
      <c r="E7" s="41">
        <v>5</v>
      </c>
      <c r="F7" s="41">
        <v>5</v>
      </c>
      <c r="G7" s="41">
        <v>4</v>
      </c>
      <c r="H7" s="27"/>
      <c r="I7" s="33"/>
      <c r="J7" s="33"/>
      <c r="K7" s="25"/>
    </row>
    <row r="8" spans="1:11" ht="12.75" customHeight="1">
      <c r="A8" s="31">
        <v>3</v>
      </c>
      <c r="B8" s="31" t="s">
        <v>92</v>
      </c>
      <c r="C8" s="48">
        <f>PKSS!S30</f>
        <v>0</v>
      </c>
      <c r="D8" s="42"/>
      <c r="E8" s="42"/>
      <c r="F8" s="42"/>
      <c r="G8" s="42"/>
      <c r="H8" s="27"/>
      <c r="I8" s="25"/>
      <c r="J8" s="25"/>
      <c r="K8" s="25"/>
    </row>
    <row r="9" spans="1:11" ht="12.75" customHeight="1">
      <c r="A9" s="74" t="s">
        <v>137</v>
      </c>
      <c r="B9" s="75"/>
      <c r="C9" s="43">
        <f>SUM(C6:C8)</f>
        <v>3569</v>
      </c>
      <c r="D9" s="43">
        <f>SUM(D6:D8)</f>
        <v>1639</v>
      </c>
      <c r="E9" s="43">
        <f>SUM(E6:E8)</f>
        <v>624</v>
      </c>
      <c r="F9" s="43">
        <f>SUM(F6:F8)</f>
        <v>649</v>
      </c>
      <c r="G9" s="43">
        <f>SUM(G6:G8)</f>
        <v>657</v>
      </c>
      <c r="H9" s="27"/>
      <c r="I9" s="33"/>
      <c r="J9" s="33"/>
      <c r="K9" s="25"/>
    </row>
    <row r="10" spans="1:11" ht="12.75" customHeight="1">
      <c r="A10" s="31">
        <v>4</v>
      </c>
      <c r="B10" s="31" t="s">
        <v>94</v>
      </c>
      <c r="C10" s="47">
        <f>PKSS!S32</f>
        <v>431</v>
      </c>
      <c r="D10" s="41">
        <v>298</v>
      </c>
      <c r="E10" s="41">
        <v>83</v>
      </c>
      <c r="F10" s="41">
        <v>44</v>
      </c>
      <c r="G10" s="41">
        <v>6</v>
      </c>
      <c r="H10" s="27"/>
      <c r="I10" s="33"/>
      <c r="J10" s="33"/>
      <c r="K10" s="25"/>
    </row>
    <row r="11" spans="1:11" ht="12.75" customHeight="1">
      <c r="A11" s="74" t="s">
        <v>138</v>
      </c>
      <c r="B11" s="75"/>
      <c r="C11" s="43">
        <f>SUM(C6:C8,C10)</f>
        <v>4000</v>
      </c>
      <c r="D11" s="43">
        <f>SUM(D6:D8,D10)</f>
        <v>1937</v>
      </c>
      <c r="E11" s="43">
        <f>SUM(E6:E8,E10)</f>
        <v>707</v>
      </c>
      <c r="F11" s="43">
        <f>SUM(F6:F8,F10)</f>
        <v>693</v>
      </c>
      <c r="G11" s="43">
        <f>SUM(G6:G8,G10)</f>
        <v>663</v>
      </c>
      <c r="H11" s="27"/>
      <c r="I11" s="34"/>
      <c r="J11" s="34"/>
      <c r="K11" s="25"/>
    </row>
    <row r="12" spans="1:11" ht="12.75" customHeight="1">
      <c r="A12" s="35">
        <v>5</v>
      </c>
      <c r="B12" s="35" t="s">
        <v>128</v>
      </c>
      <c r="C12" s="47">
        <f>PKSS!S34</f>
        <v>3331</v>
      </c>
      <c r="D12" s="44">
        <v>737</v>
      </c>
      <c r="E12" s="44">
        <v>513</v>
      </c>
      <c r="F12" s="44">
        <v>742</v>
      </c>
      <c r="G12" s="44">
        <v>1339</v>
      </c>
      <c r="H12" s="27"/>
      <c r="I12" s="33"/>
      <c r="J12" s="33"/>
      <c r="K12" s="25"/>
    </row>
    <row r="13" spans="1:11" ht="12.75" customHeight="1">
      <c r="A13" s="74" t="s">
        <v>139</v>
      </c>
      <c r="B13" s="75"/>
      <c r="C13" s="43">
        <f>SUM(C6:C8,C10,C12)</f>
        <v>7331</v>
      </c>
      <c r="D13" s="43">
        <f>SUM(D6:D8,D10,D12)</f>
        <v>2674</v>
      </c>
      <c r="E13" s="43">
        <f>SUM(E6:E8,E10,E12)</f>
        <v>1220</v>
      </c>
      <c r="F13" s="43">
        <f>SUM(F6:F8,F10,F12)</f>
        <v>1435</v>
      </c>
      <c r="G13" s="43">
        <f>SUM(G6:G8,G10,G12)</f>
        <v>2002</v>
      </c>
      <c r="H13" s="27"/>
      <c r="I13" s="25"/>
      <c r="J13" s="25"/>
      <c r="K13" s="25"/>
    </row>
    <row r="14" spans="1:11" ht="12.75" customHeight="1">
      <c r="A14" s="35">
        <v>6</v>
      </c>
      <c r="B14" s="35" t="s">
        <v>108</v>
      </c>
      <c r="C14" s="47">
        <f>PKSS!S36</f>
        <v>0</v>
      </c>
      <c r="D14" s="44"/>
      <c r="E14" s="44"/>
      <c r="F14" s="44"/>
      <c r="G14" s="44"/>
      <c r="H14" s="27"/>
      <c r="I14" s="33"/>
      <c r="J14" s="33"/>
      <c r="K14" s="25"/>
    </row>
    <row r="15" spans="1:11" ht="12.75" customHeight="1">
      <c r="A15" s="35">
        <v>7</v>
      </c>
      <c r="B15" s="35" t="s">
        <v>107</v>
      </c>
      <c r="C15" s="47">
        <f>PKSS!S37</f>
        <v>0</v>
      </c>
      <c r="D15" s="44"/>
      <c r="E15" s="44"/>
      <c r="F15" s="44"/>
      <c r="G15" s="44"/>
      <c r="H15" s="27"/>
      <c r="I15" s="33"/>
      <c r="J15" s="33"/>
      <c r="K15" s="25"/>
    </row>
    <row r="16" spans="1:11" ht="12.75" customHeight="1">
      <c r="A16" s="74" t="s">
        <v>140</v>
      </c>
      <c r="B16" s="75"/>
      <c r="C16" s="43">
        <f>SUM(C14:C15)</f>
        <v>0</v>
      </c>
      <c r="D16" s="43">
        <f>SUM(D14:D15)</f>
        <v>0</v>
      </c>
      <c r="E16" s="43">
        <f>SUM(E14:E15)</f>
        <v>0</v>
      </c>
      <c r="F16" s="43">
        <f>SUM(F14:F15)</f>
        <v>0</v>
      </c>
      <c r="G16" s="43">
        <f>SUM(G14:G15)</f>
        <v>0</v>
      </c>
      <c r="H16" s="27"/>
      <c r="I16" s="33"/>
      <c r="J16" s="33"/>
      <c r="K16" s="25"/>
    </row>
    <row r="17" spans="1:11" ht="12.75" customHeight="1">
      <c r="A17" s="35">
        <v>8</v>
      </c>
      <c r="B17" s="36" t="s">
        <v>112</v>
      </c>
      <c r="C17" s="47">
        <f>PKSS!S39</f>
        <v>0</v>
      </c>
      <c r="D17" s="44"/>
      <c r="E17" s="44"/>
      <c r="F17" s="44"/>
      <c r="G17" s="44"/>
      <c r="H17" s="27"/>
      <c r="I17" s="33"/>
      <c r="J17" s="33"/>
      <c r="K17" s="25"/>
    </row>
    <row r="18" spans="1:11" ht="12.75" customHeight="1">
      <c r="A18" s="74" t="s">
        <v>141</v>
      </c>
      <c r="B18" s="75"/>
      <c r="C18" s="43">
        <f>SUM(C6:C8,C10,C12,C14:C15,C17)</f>
        <v>7331</v>
      </c>
      <c r="D18" s="43">
        <f>SUM(D6:D8,D10,D12,D14:D15,D17)</f>
        <v>2674</v>
      </c>
      <c r="E18" s="43">
        <f>SUM(E6:E8,E10,E12,E14:E15,E17)</f>
        <v>1220</v>
      </c>
      <c r="F18" s="43">
        <f>SUM(F6:F8,F10,F12,F14:F15,F17)</f>
        <v>1435</v>
      </c>
      <c r="G18" s="43">
        <f>SUM(G6:G8,G10,G12,G14:G15,G17)</f>
        <v>2002</v>
      </c>
      <c r="H18" s="27"/>
      <c r="I18" s="33"/>
      <c r="J18" s="33"/>
      <c r="K18" s="25"/>
    </row>
    <row r="19" spans="1:11" ht="12.75" customHeight="1">
      <c r="A19" s="35">
        <v>9</v>
      </c>
      <c r="B19" s="35" t="s">
        <v>95</v>
      </c>
      <c r="C19" s="47">
        <f>PKSS!S42</f>
        <v>4087</v>
      </c>
      <c r="D19" s="44">
        <v>674</v>
      </c>
      <c r="E19" s="44">
        <v>550</v>
      </c>
      <c r="F19" s="44">
        <v>1125</v>
      </c>
      <c r="G19" s="44">
        <v>1738</v>
      </c>
      <c r="H19" s="27"/>
      <c r="I19" s="33"/>
      <c r="J19" s="33"/>
      <c r="K19" s="25"/>
    </row>
    <row r="20" spans="1:11" ht="12.75" customHeight="1">
      <c r="A20" s="35">
        <v>10</v>
      </c>
      <c r="B20" s="35" t="s">
        <v>96</v>
      </c>
      <c r="C20" s="47">
        <f>PKSS!S43</f>
        <v>1265</v>
      </c>
      <c r="D20" s="44">
        <v>365</v>
      </c>
      <c r="E20" s="44">
        <v>247</v>
      </c>
      <c r="F20" s="44">
        <v>435</v>
      </c>
      <c r="G20" s="44">
        <v>218</v>
      </c>
      <c r="H20" s="27"/>
      <c r="I20" s="33"/>
      <c r="J20" s="33"/>
      <c r="K20" s="25"/>
    </row>
    <row r="21" spans="1:11" ht="12.75" customHeight="1">
      <c r="A21" s="35">
        <v>11</v>
      </c>
      <c r="B21" s="35" t="s">
        <v>97</v>
      </c>
      <c r="C21" s="47">
        <f>PKSS!S44</f>
        <v>4</v>
      </c>
      <c r="D21" s="44"/>
      <c r="E21" s="44"/>
      <c r="F21" s="44"/>
      <c r="G21" s="44">
        <v>4</v>
      </c>
      <c r="H21" s="27"/>
      <c r="I21" s="33"/>
      <c r="J21" s="33"/>
      <c r="K21" s="25"/>
    </row>
    <row r="22" spans="1:11" ht="12.75" customHeight="1">
      <c r="A22" s="35">
        <v>12</v>
      </c>
      <c r="B22" s="35" t="s">
        <v>109</v>
      </c>
      <c r="C22" s="47">
        <f>PKSS!S45</f>
        <v>5</v>
      </c>
      <c r="D22" s="44">
        <v>3</v>
      </c>
      <c r="E22" s="44">
        <v>2</v>
      </c>
      <c r="F22" s="44"/>
      <c r="G22" s="44"/>
      <c r="H22" s="27"/>
      <c r="I22" s="33"/>
      <c r="J22" s="33"/>
      <c r="K22" s="25"/>
    </row>
    <row r="23" spans="1:11" ht="12.75" customHeight="1">
      <c r="A23" s="35">
        <v>13</v>
      </c>
      <c r="B23" s="35" t="s">
        <v>110</v>
      </c>
      <c r="C23" s="47">
        <f>PKSS!S46</f>
        <v>0</v>
      </c>
      <c r="D23" s="44"/>
      <c r="E23" s="44"/>
      <c r="F23" s="44"/>
      <c r="G23" s="44"/>
      <c r="H23" s="27"/>
      <c r="I23" s="33"/>
      <c r="J23" s="33"/>
      <c r="K23" s="25"/>
    </row>
    <row r="24" spans="1:11" ht="12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76" t="s">
        <v>135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3.5" customHeight="1">
      <c r="A26" s="79" t="s">
        <v>5</v>
      </c>
      <c r="B26" s="80" t="s">
        <v>121</v>
      </c>
      <c r="C26" s="80" t="s">
        <v>129</v>
      </c>
      <c r="D26" s="73" t="s">
        <v>123</v>
      </c>
      <c r="E26" s="73"/>
      <c r="F26" s="73"/>
      <c r="G26" s="73"/>
      <c r="H26" s="73" t="s">
        <v>136</v>
      </c>
      <c r="I26" s="73"/>
      <c r="J26" s="73"/>
      <c r="K26" s="25"/>
    </row>
    <row r="27" spans="1:10" s="26" customFormat="1" ht="48" customHeight="1">
      <c r="A27" s="79"/>
      <c r="B27" s="80"/>
      <c r="C27" s="80"/>
      <c r="D27" s="29" t="s">
        <v>124</v>
      </c>
      <c r="E27" s="29" t="s">
        <v>125</v>
      </c>
      <c r="F27" s="29" t="s">
        <v>126</v>
      </c>
      <c r="G27" s="29" t="s">
        <v>127</v>
      </c>
      <c r="H27" s="37" t="s">
        <v>130</v>
      </c>
      <c r="I27" s="37" t="s">
        <v>131</v>
      </c>
      <c r="J27" s="37" t="s">
        <v>25</v>
      </c>
    </row>
    <row r="28" spans="1:11" ht="14.25">
      <c r="A28" s="31">
        <v>1</v>
      </c>
      <c r="B28" s="32" t="s">
        <v>76</v>
      </c>
      <c r="C28" s="47">
        <f>PKSS!N28</f>
        <v>7307</v>
      </c>
      <c r="D28" s="41">
        <v>3499</v>
      </c>
      <c r="E28" s="41">
        <v>1649</v>
      </c>
      <c r="F28" s="41">
        <v>1014</v>
      </c>
      <c r="G28" s="41">
        <v>1145</v>
      </c>
      <c r="H28" s="45">
        <v>545</v>
      </c>
      <c r="I28" s="45">
        <v>18</v>
      </c>
      <c r="J28" s="49">
        <f>SUM(H28:I28)</f>
        <v>563</v>
      </c>
      <c r="K28" s="25"/>
    </row>
    <row r="29" spans="1:11" ht="12.75" customHeight="1">
      <c r="A29" s="31">
        <v>2</v>
      </c>
      <c r="B29" s="31" t="s">
        <v>77</v>
      </c>
      <c r="C29" s="47">
        <f>PKSS!N29</f>
        <v>93</v>
      </c>
      <c r="D29" s="41">
        <v>8</v>
      </c>
      <c r="E29" s="41">
        <v>54</v>
      </c>
      <c r="F29" s="41">
        <v>21</v>
      </c>
      <c r="G29" s="41">
        <v>10</v>
      </c>
      <c r="H29" s="44">
        <v>6</v>
      </c>
      <c r="I29" s="44"/>
      <c r="J29" s="47">
        <f>SUM(H29:I29)</f>
        <v>6</v>
      </c>
      <c r="K29" s="25"/>
    </row>
    <row r="30" spans="1:11" ht="12" customHeight="1">
      <c r="A30" s="31">
        <v>3</v>
      </c>
      <c r="B30" s="31" t="s">
        <v>92</v>
      </c>
      <c r="C30" s="48">
        <f>PKSS!N30</f>
        <v>0</v>
      </c>
      <c r="D30" s="42"/>
      <c r="E30" s="42"/>
      <c r="F30" s="42"/>
      <c r="G30" s="42"/>
      <c r="H30" s="46"/>
      <c r="I30" s="46"/>
      <c r="J30" s="48">
        <f>SUM(H30:I30)</f>
        <v>0</v>
      </c>
      <c r="K30" s="25"/>
    </row>
    <row r="31" spans="1:11" ht="12.75" customHeight="1">
      <c r="A31" s="74" t="s">
        <v>137</v>
      </c>
      <c r="B31" s="75"/>
      <c r="C31" s="43">
        <f>SUM(C28:C30)</f>
        <v>7400</v>
      </c>
      <c r="D31" s="43">
        <f aca="true" t="shared" si="0" ref="D31:J31">SUM(D28:D30)</f>
        <v>3507</v>
      </c>
      <c r="E31" s="43">
        <f t="shared" si="0"/>
        <v>1703</v>
      </c>
      <c r="F31" s="43">
        <f t="shared" si="0"/>
        <v>1035</v>
      </c>
      <c r="G31" s="43">
        <f t="shared" si="0"/>
        <v>1155</v>
      </c>
      <c r="H31" s="43">
        <f t="shared" si="0"/>
        <v>551</v>
      </c>
      <c r="I31" s="43">
        <f t="shared" si="0"/>
        <v>18</v>
      </c>
      <c r="J31" s="43">
        <f t="shared" si="0"/>
        <v>569</v>
      </c>
      <c r="K31" s="25"/>
    </row>
    <row r="32" spans="1:11" ht="12.75" customHeight="1">
      <c r="A32" s="31">
        <v>4</v>
      </c>
      <c r="B32" s="31" t="s">
        <v>94</v>
      </c>
      <c r="C32" s="47">
        <f>PKSS!N32</f>
        <v>2139</v>
      </c>
      <c r="D32" s="41">
        <v>1156</v>
      </c>
      <c r="E32" s="41">
        <v>516</v>
      </c>
      <c r="F32" s="41">
        <v>420</v>
      </c>
      <c r="G32" s="41">
        <v>47</v>
      </c>
      <c r="H32" s="44"/>
      <c r="I32" s="44"/>
      <c r="J32" s="47">
        <f>SUM(H32:I32)</f>
        <v>0</v>
      </c>
      <c r="K32" s="25"/>
    </row>
    <row r="33" spans="1:10" ht="14.25" customHeight="1">
      <c r="A33" s="74" t="s">
        <v>138</v>
      </c>
      <c r="B33" s="75"/>
      <c r="C33" s="43">
        <f>SUM(C28:C30,C32)</f>
        <v>9539</v>
      </c>
      <c r="D33" s="43">
        <f aca="true" t="shared" si="1" ref="D33:J33">SUM(D28:D30,D32)</f>
        <v>4663</v>
      </c>
      <c r="E33" s="43">
        <f t="shared" si="1"/>
        <v>2219</v>
      </c>
      <c r="F33" s="43">
        <f t="shared" si="1"/>
        <v>1455</v>
      </c>
      <c r="G33" s="43">
        <f t="shared" si="1"/>
        <v>1202</v>
      </c>
      <c r="H33" s="43">
        <f t="shared" si="1"/>
        <v>551</v>
      </c>
      <c r="I33" s="43">
        <f t="shared" si="1"/>
        <v>18</v>
      </c>
      <c r="J33" s="43">
        <f t="shared" si="1"/>
        <v>569</v>
      </c>
    </row>
    <row r="34" spans="1:10" ht="12.75" customHeight="1">
      <c r="A34" s="35">
        <v>5</v>
      </c>
      <c r="B34" s="35" t="s">
        <v>128</v>
      </c>
      <c r="C34" s="47">
        <f>PKSS!N34</f>
        <v>3818</v>
      </c>
      <c r="D34" s="44">
        <v>466</v>
      </c>
      <c r="E34" s="44">
        <v>632</v>
      </c>
      <c r="F34" s="44">
        <v>1301</v>
      </c>
      <c r="G34" s="44">
        <v>1419</v>
      </c>
      <c r="H34" s="44">
        <v>977</v>
      </c>
      <c r="I34" s="44"/>
      <c r="J34" s="47">
        <f>SUM(H34:I34)</f>
        <v>977</v>
      </c>
    </row>
    <row r="35" spans="1:10" ht="12" customHeight="1">
      <c r="A35" s="74" t="s">
        <v>139</v>
      </c>
      <c r="B35" s="75"/>
      <c r="C35" s="43">
        <f>SUM(C28:C30,C32,C34)</f>
        <v>13357</v>
      </c>
      <c r="D35" s="43">
        <f aca="true" t="shared" si="2" ref="D35:J35">SUM(D28:D30,D32,D34)</f>
        <v>5129</v>
      </c>
      <c r="E35" s="43">
        <f t="shared" si="2"/>
        <v>2851</v>
      </c>
      <c r="F35" s="43">
        <f t="shared" si="2"/>
        <v>2756</v>
      </c>
      <c r="G35" s="43">
        <f t="shared" si="2"/>
        <v>2621</v>
      </c>
      <c r="H35" s="43">
        <f t="shared" si="2"/>
        <v>1528</v>
      </c>
      <c r="I35" s="43">
        <f t="shared" si="2"/>
        <v>18</v>
      </c>
      <c r="J35" s="43">
        <f t="shared" si="2"/>
        <v>1546</v>
      </c>
    </row>
    <row r="36" spans="1:10" ht="12.75" customHeight="1">
      <c r="A36" s="35">
        <v>6</v>
      </c>
      <c r="B36" s="35" t="s">
        <v>108</v>
      </c>
      <c r="C36" s="47">
        <f>PKSS!N36</f>
        <v>0</v>
      </c>
      <c r="D36" s="44"/>
      <c r="E36" s="44"/>
      <c r="F36" s="44"/>
      <c r="G36" s="44"/>
      <c r="H36" s="44"/>
      <c r="I36" s="44"/>
      <c r="J36" s="47">
        <f>SUM(H36:I36)</f>
        <v>0</v>
      </c>
    </row>
    <row r="37" spans="1:10" ht="12.75" customHeight="1">
      <c r="A37" s="35">
        <v>7</v>
      </c>
      <c r="B37" s="35" t="s">
        <v>107</v>
      </c>
      <c r="C37" s="47">
        <f>PKSS!N37</f>
        <v>0</v>
      </c>
      <c r="D37" s="44"/>
      <c r="E37" s="44"/>
      <c r="F37" s="44"/>
      <c r="G37" s="44"/>
      <c r="H37" s="44"/>
      <c r="I37" s="44"/>
      <c r="J37" s="47">
        <f>SUM(H37:I37)</f>
        <v>0</v>
      </c>
    </row>
    <row r="38" spans="1:10" ht="12.75" customHeight="1">
      <c r="A38" s="74" t="s">
        <v>140</v>
      </c>
      <c r="B38" s="75"/>
      <c r="C38" s="43">
        <f>SUM(C36:C37)</f>
        <v>0</v>
      </c>
      <c r="D38" s="43">
        <f aca="true" t="shared" si="3" ref="D38:J38">SUM(D36:D37)</f>
        <v>0</v>
      </c>
      <c r="E38" s="43">
        <f t="shared" si="3"/>
        <v>0</v>
      </c>
      <c r="F38" s="43">
        <f t="shared" si="3"/>
        <v>0</v>
      </c>
      <c r="G38" s="43">
        <f t="shared" si="3"/>
        <v>0</v>
      </c>
      <c r="H38" s="43">
        <f t="shared" si="3"/>
        <v>0</v>
      </c>
      <c r="I38" s="43">
        <f t="shared" si="3"/>
        <v>0</v>
      </c>
      <c r="J38" s="43">
        <f t="shared" si="3"/>
        <v>0</v>
      </c>
    </row>
    <row r="39" spans="1:10" ht="12.75" customHeight="1">
      <c r="A39" s="35">
        <v>8</v>
      </c>
      <c r="B39" s="36" t="s">
        <v>112</v>
      </c>
      <c r="C39" s="47">
        <f>PKSS!N39</f>
        <v>0</v>
      </c>
      <c r="D39" s="44"/>
      <c r="E39" s="44"/>
      <c r="F39" s="44"/>
      <c r="G39" s="44"/>
      <c r="H39" s="44"/>
      <c r="I39" s="44"/>
      <c r="J39" s="47">
        <f>SUM(H39:I39)</f>
        <v>0</v>
      </c>
    </row>
    <row r="40" spans="1:10" ht="14.25" customHeight="1">
      <c r="A40" s="74" t="s">
        <v>141</v>
      </c>
      <c r="B40" s="75"/>
      <c r="C40" s="43">
        <f>SUM(C28:C30,C32,C34,C36:C37,C39)</f>
        <v>13357</v>
      </c>
      <c r="D40" s="43">
        <f aca="true" t="shared" si="4" ref="D40:J40">SUM(D28:D30,D32,D34,D36:D37,D39)</f>
        <v>5129</v>
      </c>
      <c r="E40" s="43">
        <f t="shared" si="4"/>
        <v>2851</v>
      </c>
      <c r="F40" s="43">
        <f t="shared" si="4"/>
        <v>2756</v>
      </c>
      <c r="G40" s="43">
        <f t="shared" si="4"/>
        <v>2621</v>
      </c>
      <c r="H40" s="43">
        <f t="shared" si="4"/>
        <v>1528</v>
      </c>
      <c r="I40" s="43">
        <f t="shared" si="4"/>
        <v>18</v>
      </c>
      <c r="J40" s="43">
        <f t="shared" si="4"/>
        <v>1546</v>
      </c>
    </row>
    <row r="41" spans="1:10" ht="12" customHeight="1">
      <c r="A41" s="35">
        <v>9</v>
      </c>
      <c r="B41" s="35" t="s">
        <v>95</v>
      </c>
      <c r="C41" s="47">
        <f>PKSS!N42</f>
        <v>6445</v>
      </c>
      <c r="D41" s="44">
        <v>711</v>
      </c>
      <c r="E41" s="44">
        <v>1284</v>
      </c>
      <c r="F41" s="44">
        <v>1760</v>
      </c>
      <c r="G41" s="44">
        <v>2690</v>
      </c>
      <c r="H41" s="42">
        <v>2186</v>
      </c>
      <c r="I41" s="42"/>
      <c r="J41" s="48">
        <f>SUM(H41:I41)</f>
        <v>2186</v>
      </c>
    </row>
    <row r="42" spans="1:10" ht="14.25">
      <c r="A42" s="35">
        <v>10</v>
      </c>
      <c r="B42" s="35" t="s">
        <v>96</v>
      </c>
      <c r="C42" s="47">
        <f>PKSS!N43</f>
        <v>1516</v>
      </c>
      <c r="D42" s="44">
        <v>97</v>
      </c>
      <c r="E42" s="44">
        <v>258</v>
      </c>
      <c r="F42" s="44">
        <v>352</v>
      </c>
      <c r="G42" s="44">
        <v>809</v>
      </c>
      <c r="H42" s="42">
        <v>246</v>
      </c>
      <c r="I42" s="42"/>
      <c r="J42" s="48">
        <f>SUM(H42:I42)</f>
        <v>246</v>
      </c>
    </row>
    <row r="43" spans="1:10" ht="14.25">
      <c r="A43" s="35">
        <v>11</v>
      </c>
      <c r="B43" s="35" t="s">
        <v>97</v>
      </c>
      <c r="C43" s="47">
        <f>PKSS!N44</f>
        <v>409</v>
      </c>
      <c r="D43" s="44"/>
      <c r="E43" s="44"/>
      <c r="F43" s="44"/>
      <c r="G43" s="44">
        <v>409</v>
      </c>
      <c r="H43" s="42">
        <v>406</v>
      </c>
      <c r="I43" s="42"/>
      <c r="J43" s="48">
        <f>SUM(H43:I43)</f>
        <v>406</v>
      </c>
    </row>
    <row r="44" spans="1:10" ht="14.25">
      <c r="A44" s="35">
        <v>12</v>
      </c>
      <c r="B44" s="35" t="s">
        <v>109</v>
      </c>
      <c r="C44" s="47">
        <f>PKSS!N45</f>
        <v>112</v>
      </c>
      <c r="D44" s="44">
        <v>107</v>
      </c>
      <c r="E44" s="44">
        <v>5</v>
      </c>
      <c r="F44" s="44"/>
      <c r="G44" s="44"/>
      <c r="H44" s="42"/>
      <c r="I44" s="42"/>
      <c r="J44" s="48">
        <f>SUM(H44:I44)</f>
        <v>0</v>
      </c>
    </row>
    <row r="45" spans="1:10" ht="14.25">
      <c r="A45" s="35">
        <v>13</v>
      </c>
      <c r="B45" s="35" t="s">
        <v>110</v>
      </c>
      <c r="C45" s="47">
        <f>PKSS!N46</f>
        <v>10419</v>
      </c>
      <c r="D45" s="44">
        <v>10419</v>
      </c>
      <c r="E45" s="44"/>
      <c r="F45" s="44"/>
      <c r="G45" s="44"/>
      <c r="H45" s="42"/>
      <c r="I45" s="42"/>
      <c r="J45" s="48">
        <f>SUM(H45:I45)</f>
        <v>0</v>
      </c>
    </row>
    <row r="47" spans="1:10" ht="16.5" thickBot="1">
      <c r="A47" s="26"/>
      <c r="B47" s="25"/>
      <c r="C47" s="25"/>
      <c r="D47" s="25"/>
      <c r="E47" s="38"/>
      <c r="F47" s="39" t="s">
        <v>114</v>
      </c>
      <c r="G47" s="25"/>
      <c r="H47" s="25"/>
      <c r="I47" s="25"/>
      <c r="J47" s="25"/>
    </row>
    <row r="48" spans="1:10" ht="15.75" thickBot="1">
      <c r="A48" s="26"/>
      <c r="B48" s="25"/>
      <c r="C48" s="25"/>
      <c r="D48" s="81" t="s">
        <v>132</v>
      </c>
      <c r="E48" s="81"/>
      <c r="F48" s="82" t="str">
        <f>PKSS!AK49</f>
        <v>Милица Ђорђевић Вељковћ</v>
      </c>
      <c r="G48" s="83"/>
      <c r="H48" s="83"/>
      <c r="I48" s="83"/>
      <c r="J48" s="84"/>
    </row>
    <row r="51" spans="2:6" ht="14.25">
      <c r="B51" s="25"/>
      <c r="C51" s="25"/>
      <c r="D51" s="25"/>
      <c r="E51" s="40"/>
      <c r="F51" s="40" t="s">
        <v>133</v>
      </c>
    </row>
  </sheetData>
  <sheetProtection password="DF2F" sheet="1"/>
  <mergeCells count="25">
    <mergeCell ref="A40:B40"/>
    <mergeCell ref="D48:E48"/>
    <mergeCell ref="F48:J48"/>
    <mergeCell ref="A31:B31"/>
    <mergeCell ref="A33:B33"/>
    <mergeCell ref="A35:B35"/>
    <mergeCell ref="A38:B38"/>
    <mergeCell ref="C4:C5"/>
    <mergeCell ref="A18:B18"/>
    <mergeCell ref="A25:K25"/>
    <mergeCell ref="A26:A27"/>
    <mergeCell ref="B26:B27"/>
    <mergeCell ref="C26:C27"/>
    <mergeCell ref="D26:G26"/>
    <mergeCell ref="H26:J26"/>
    <mergeCell ref="D4:G4"/>
    <mergeCell ref="A9:B9"/>
    <mergeCell ref="A11:B11"/>
    <mergeCell ref="A13:B13"/>
    <mergeCell ref="A16:B16"/>
    <mergeCell ref="A1:C1"/>
    <mergeCell ref="D1:K1"/>
    <mergeCell ref="A3:K3"/>
    <mergeCell ref="A4:A5"/>
    <mergeCell ref="B4:B5"/>
  </mergeCells>
  <conditionalFormatting sqref="D1">
    <cfRule type="cellIs" priority="1" dxfId="0" operator="equal" stopIfTrue="1">
      <formula>$Z$1</formula>
    </cfRule>
  </conditionalFormatting>
  <conditionalFormatting sqref="C6:C23 C28:C45">
    <cfRule type="expression" priority="2" dxfId="0" stopIfTrue="1">
      <formula>(SUM($D6:$G6))&lt;&gt;$C6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D12:G12 D14:G15 D19:G23 D6:G8 D32:I32 D34:I34 D36:I37 D41:I45 D10:G10 D28:I30">
      <formula1>0</formula1>
      <formula2>99999999</formula2>
    </dataValidation>
    <dataValidation type="whole" allowBlank="1" showInputMessage="1" showErrorMessage="1" errorTitle="Погрешан унос." error="Можете унети само цео број, нулу или оставити празно." sqref="D39:I39 I12:J12 D17:G17 I6:J7 I9:J10 I14:J23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2018-01-04T10:12:41Z</cp:lastPrinted>
  <dcterms:created xsi:type="dcterms:W3CDTF">2015-06-17T09:50:51Z</dcterms:created>
  <dcterms:modified xsi:type="dcterms:W3CDTF">2018-01-26T09:51:16Z</dcterms:modified>
  <cp:category/>
  <cp:version/>
  <cp:contentType/>
  <cp:contentStatus/>
</cp:coreProperties>
</file>